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859centrepoint.org\private\homes$\mjones\Affordability Index\"/>
    </mc:Choice>
  </mc:AlternateContent>
  <bookViews>
    <workbookView xWindow="240" yWindow="75" windowWidth="20115" windowHeight="7995" firstSheet="2" activeTab="3"/>
  </bookViews>
  <sheets>
    <sheet name="MW Apprentice Affordability" sheetId="1" r:id="rId1"/>
    <sheet name="MW U18 Affordability" sheetId="6" r:id="rId2"/>
    <sheet name="MW 18-20 Affordability" sheetId="7" r:id="rId3"/>
    <sheet name="MW 20-24 Affordability" sheetId="8" r:id="rId4"/>
    <sheet name="MW25+ Affordability" sheetId="9" r:id="rId5"/>
    <sheet name="Sheet4" sheetId="4" r:id="rId6"/>
  </sheets>
  <externalReferences>
    <externalReference r:id="rId7"/>
    <externalReference r:id="rId8"/>
  </externalReferences>
  <definedNames>
    <definedName name="_xlnm._FilterDatabase" localSheetId="2" hidden="1">'MW 18-20 Affordability'!$A$2:$U$154</definedName>
    <definedName name="_xlnm._FilterDatabase" localSheetId="3" hidden="1">'MW 20-24 Affordability'!$A$2:$U$154</definedName>
    <definedName name="_xlnm._FilterDatabase" localSheetId="0" hidden="1">'MW Apprentice Affordability'!$A$2:$U$154</definedName>
    <definedName name="_xlnm._FilterDatabase" localSheetId="1" hidden="1">'MW U18 Affordability'!$A$2:$U$154</definedName>
    <definedName name="_xlnm._FilterDatabase" localSheetId="4" hidden="1">'MW25+ Affordability'!$A$2:$U$154</definedName>
  </definedNames>
  <calcPr calcId="162913"/>
</workbook>
</file>

<file path=xl/calcChain.xml><?xml version="1.0" encoding="utf-8"?>
<calcChain xmlns="http://schemas.openxmlformats.org/spreadsheetml/2006/main">
  <c r="R195" i="9" l="1"/>
  <c r="R196" i="9" s="1"/>
  <c r="D195" i="9"/>
  <c r="F195" i="9" s="1"/>
  <c r="C195" i="9"/>
  <c r="J195" i="9" s="1"/>
  <c r="R194" i="9"/>
  <c r="D194" i="9"/>
  <c r="F194" i="9" s="1"/>
  <c r="C194" i="9"/>
  <c r="J194" i="9" s="1"/>
  <c r="R193" i="9"/>
  <c r="D193" i="9"/>
  <c r="F193" i="9" s="1"/>
  <c r="C193" i="9"/>
  <c r="J193" i="9" s="1"/>
  <c r="R192" i="9"/>
  <c r="D192" i="9"/>
  <c r="F192" i="9" s="1"/>
  <c r="C192" i="9"/>
  <c r="J192" i="9" s="1"/>
  <c r="R191" i="9"/>
  <c r="J191" i="9"/>
  <c r="D191" i="9"/>
  <c r="F191" i="9" s="1"/>
  <c r="C191" i="9"/>
  <c r="R190" i="9"/>
  <c r="J190" i="9"/>
  <c r="D190" i="9"/>
  <c r="F190" i="9" s="1"/>
  <c r="C190" i="9"/>
  <c r="R189" i="9"/>
  <c r="J189" i="9"/>
  <c r="F189" i="9"/>
  <c r="D189" i="9"/>
  <c r="C189" i="9"/>
  <c r="R188" i="9"/>
  <c r="J188" i="9"/>
  <c r="D188" i="9"/>
  <c r="F188" i="9" s="1"/>
  <c r="C188" i="9"/>
  <c r="R187" i="9"/>
  <c r="J187" i="9"/>
  <c r="D187" i="9"/>
  <c r="F187" i="9" s="1"/>
  <c r="C187" i="9"/>
  <c r="R186" i="9"/>
  <c r="D186" i="9"/>
  <c r="F186" i="9" s="1"/>
  <c r="C186" i="9"/>
  <c r="J186" i="9" s="1"/>
  <c r="R185" i="9"/>
  <c r="D185" i="9"/>
  <c r="F185" i="9" s="1"/>
  <c r="C185" i="9"/>
  <c r="J185" i="9" s="1"/>
  <c r="R184" i="9"/>
  <c r="D184" i="9"/>
  <c r="F184" i="9" s="1"/>
  <c r="C184" i="9"/>
  <c r="J184" i="9" s="1"/>
  <c r="R183" i="9"/>
  <c r="D183" i="9"/>
  <c r="F183" i="9" s="1"/>
  <c r="C183" i="9"/>
  <c r="J183" i="9" s="1"/>
  <c r="R182" i="9"/>
  <c r="J182" i="9"/>
  <c r="D182" i="9"/>
  <c r="F182" i="9" s="1"/>
  <c r="C182" i="9"/>
  <c r="R181" i="9"/>
  <c r="J181" i="9"/>
  <c r="F181" i="9"/>
  <c r="D181" i="9"/>
  <c r="C181" i="9"/>
  <c r="R180" i="9"/>
  <c r="J180" i="9"/>
  <c r="D180" i="9"/>
  <c r="F180" i="9" s="1"/>
  <c r="C180" i="9"/>
  <c r="R179" i="9"/>
  <c r="J179" i="9"/>
  <c r="F179" i="9"/>
  <c r="D179" i="9"/>
  <c r="C179" i="9"/>
  <c r="R178" i="9"/>
  <c r="D178" i="9"/>
  <c r="F178" i="9" s="1"/>
  <c r="C178" i="9"/>
  <c r="J178" i="9" s="1"/>
  <c r="R177" i="9"/>
  <c r="D177" i="9"/>
  <c r="F177" i="9" s="1"/>
  <c r="C177" i="9"/>
  <c r="J177" i="9" s="1"/>
  <c r="R176" i="9"/>
  <c r="D176" i="9"/>
  <c r="F176" i="9" s="1"/>
  <c r="C176" i="9"/>
  <c r="J176" i="9" s="1"/>
  <c r="R175" i="9"/>
  <c r="D175" i="9"/>
  <c r="F175" i="9" s="1"/>
  <c r="C175" i="9"/>
  <c r="J175" i="9" s="1"/>
  <c r="R174" i="9"/>
  <c r="J174" i="9"/>
  <c r="D174" i="9"/>
  <c r="F174" i="9" s="1"/>
  <c r="C174" i="9"/>
  <c r="R173" i="9"/>
  <c r="J173" i="9"/>
  <c r="F173" i="9"/>
  <c r="D173" i="9"/>
  <c r="C173" i="9"/>
  <c r="R172" i="9"/>
  <c r="J172" i="9"/>
  <c r="D172" i="9"/>
  <c r="F172" i="9" s="1"/>
  <c r="C172" i="9"/>
  <c r="R171" i="9"/>
  <c r="F171" i="9"/>
  <c r="D171" i="9"/>
  <c r="C171" i="9"/>
  <c r="J171" i="9" s="1"/>
  <c r="R170" i="9"/>
  <c r="J170" i="9"/>
  <c r="F170" i="9"/>
  <c r="D170" i="9"/>
  <c r="C170" i="9"/>
  <c r="R169" i="9"/>
  <c r="D169" i="9"/>
  <c r="F169" i="9" s="1"/>
  <c r="C169" i="9"/>
  <c r="J169" i="9" s="1"/>
  <c r="R168" i="9"/>
  <c r="D168" i="9"/>
  <c r="F168" i="9" s="1"/>
  <c r="C168" i="9"/>
  <c r="J168" i="9" s="1"/>
  <c r="R167" i="9"/>
  <c r="D167" i="9"/>
  <c r="F167" i="9" s="1"/>
  <c r="C167" i="9"/>
  <c r="J167" i="9" s="1"/>
  <c r="R166" i="9"/>
  <c r="F166" i="9"/>
  <c r="D166" i="9"/>
  <c r="C166" i="9"/>
  <c r="J166" i="9" s="1"/>
  <c r="R165" i="9"/>
  <c r="J165" i="9"/>
  <c r="F165" i="9"/>
  <c r="D165" i="9"/>
  <c r="C165" i="9"/>
  <c r="R164" i="9"/>
  <c r="D164" i="9"/>
  <c r="F164" i="9" s="1"/>
  <c r="C164" i="9"/>
  <c r="J164" i="9" s="1"/>
  <c r="R163" i="9"/>
  <c r="D163" i="9"/>
  <c r="F163" i="9" s="1"/>
  <c r="C163" i="9"/>
  <c r="J163" i="9" s="1"/>
  <c r="R162" i="9"/>
  <c r="J162" i="9"/>
  <c r="F162" i="9"/>
  <c r="D162" i="9"/>
  <c r="C162" i="9"/>
  <c r="R161" i="9"/>
  <c r="J161" i="9"/>
  <c r="D161" i="9"/>
  <c r="F161" i="9" s="1"/>
  <c r="C161" i="9"/>
  <c r="R160" i="9"/>
  <c r="J160" i="9"/>
  <c r="D160" i="9"/>
  <c r="F160" i="9" s="1"/>
  <c r="C160" i="9"/>
  <c r="R159" i="9"/>
  <c r="F159" i="9"/>
  <c r="D159" i="9"/>
  <c r="C159" i="9"/>
  <c r="J159" i="9" s="1"/>
  <c r="R158" i="9"/>
  <c r="F158" i="9"/>
  <c r="D158" i="9"/>
  <c r="C158" i="9"/>
  <c r="J158" i="9" s="1"/>
  <c r="R157" i="9"/>
  <c r="D157" i="9"/>
  <c r="F157" i="9" s="1"/>
  <c r="C157" i="9"/>
  <c r="J157" i="9" s="1"/>
  <c r="R156" i="9"/>
  <c r="D156" i="9"/>
  <c r="F156" i="9" s="1"/>
  <c r="C156" i="9"/>
  <c r="J156" i="9" s="1"/>
  <c r="R155" i="9"/>
  <c r="F155" i="9"/>
  <c r="D155" i="9"/>
  <c r="C155" i="9"/>
  <c r="J155" i="9" s="1"/>
  <c r="R154" i="9"/>
  <c r="N154" i="9"/>
  <c r="J154" i="9"/>
  <c r="D154" i="9"/>
  <c r="F154" i="9" s="1"/>
  <c r="C154" i="9"/>
  <c r="R153" i="9"/>
  <c r="N153" i="9"/>
  <c r="K153" i="9"/>
  <c r="J153" i="9"/>
  <c r="D153" i="9"/>
  <c r="F153" i="9" s="1"/>
  <c r="C153" i="9"/>
  <c r="R62" i="9"/>
  <c r="N62" i="9"/>
  <c r="J62" i="9"/>
  <c r="D62" i="9"/>
  <c r="F62" i="9" s="1"/>
  <c r="C62" i="9"/>
  <c r="R152" i="9"/>
  <c r="N152" i="9"/>
  <c r="P152" i="9" s="1"/>
  <c r="J152" i="9"/>
  <c r="F152" i="9"/>
  <c r="D152" i="9"/>
  <c r="C152" i="9"/>
  <c r="L152" i="9" s="1"/>
  <c r="R151" i="9"/>
  <c r="N151" i="9"/>
  <c r="J151" i="9"/>
  <c r="D151" i="9"/>
  <c r="F151" i="9" s="1"/>
  <c r="C151" i="9"/>
  <c r="R150" i="9"/>
  <c r="N150" i="9"/>
  <c r="J150" i="9"/>
  <c r="D150" i="9"/>
  <c r="F150" i="9" s="1"/>
  <c r="C150" i="9"/>
  <c r="R149" i="9"/>
  <c r="N149" i="9"/>
  <c r="J149" i="9"/>
  <c r="D149" i="9"/>
  <c r="F149" i="9" s="1"/>
  <c r="C149" i="9"/>
  <c r="Q149" i="9" s="1"/>
  <c r="R61" i="9"/>
  <c r="N61" i="9"/>
  <c r="P61" i="9" s="1"/>
  <c r="J61" i="9"/>
  <c r="D61" i="9"/>
  <c r="F61" i="9" s="1"/>
  <c r="C61" i="9"/>
  <c r="L61" i="9" s="1"/>
  <c r="R148" i="9"/>
  <c r="N148" i="9"/>
  <c r="J148" i="9"/>
  <c r="D148" i="9"/>
  <c r="F148" i="9" s="1"/>
  <c r="C148" i="9"/>
  <c r="R147" i="9"/>
  <c r="N147" i="9"/>
  <c r="J147" i="9"/>
  <c r="D147" i="9"/>
  <c r="F147" i="9" s="1"/>
  <c r="C147" i="9"/>
  <c r="R11" i="9"/>
  <c r="N11" i="9"/>
  <c r="J11" i="9"/>
  <c r="K11" i="9" s="1"/>
  <c r="D11" i="9"/>
  <c r="F11" i="9" s="1"/>
  <c r="C11" i="9"/>
  <c r="Q11" i="9" s="1"/>
  <c r="R146" i="9"/>
  <c r="Q146" i="9"/>
  <c r="J146" i="9"/>
  <c r="D146" i="9"/>
  <c r="F146" i="9" s="1"/>
  <c r="C146" i="9"/>
  <c r="M146" i="9" s="1"/>
  <c r="R39" i="9"/>
  <c r="N39" i="9"/>
  <c r="O39" i="9" s="1"/>
  <c r="J39" i="9"/>
  <c r="D39" i="9"/>
  <c r="F39" i="9" s="1"/>
  <c r="C39" i="9"/>
  <c r="R145" i="9"/>
  <c r="N145" i="9"/>
  <c r="J145" i="9"/>
  <c r="D145" i="9"/>
  <c r="F145" i="9" s="1"/>
  <c r="C145" i="9"/>
  <c r="R144" i="9"/>
  <c r="N144" i="9"/>
  <c r="K144" i="9"/>
  <c r="J144" i="9"/>
  <c r="D144" i="9"/>
  <c r="F144" i="9" s="1"/>
  <c r="C144" i="9"/>
  <c r="R143" i="9"/>
  <c r="N143" i="9"/>
  <c r="J143" i="9"/>
  <c r="D143" i="9"/>
  <c r="F143" i="9" s="1"/>
  <c r="C143" i="9"/>
  <c r="M143" i="9" s="1"/>
  <c r="R142" i="9"/>
  <c r="N142" i="9"/>
  <c r="O142" i="9" s="1"/>
  <c r="J142" i="9"/>
  <c r="D142" i="9"/>
  <c r="F142" i="9" s="1"/>
  <c r="C142" i="9"/>
  <c r="R38" i="9"/>
  <c r="N38" i="9"/>
  <c r="J38" i="9"/>
  <c r="D38" i="9"/>
  <c r="F38" i="9" s="1"/>
  <c r="C38" i="9"/>
  <c r="R141" i="9"/>
  <c r="N141" i="9"/>
  <c r="J141" i="9"/>
  <c r="D141" i="9"/>
  <c r="F141" i="9" s="1"/>
  <c r="C141" i="9"/>
  <c r="R37" i="9"/>
  <c r="N37" i="9"/>
  <c r="J37" i="9"/>
  <c r="D37" i="9"/>
  <c r="F37" i="9" s="1"/>
  <c r="C37" i="9"/>
  <c r="R140" i="9"/>
  <c r="N140" i="9"/>
  <c r="O140" i="9" s="1"/>
  <c r="J140" i="9"/>
  <c r="F140" i="9"/>
  <c r="D140" i="9"/>
  <c r="C140" i="9"/>
  <c r="R139" i="9"/>
  <c r="N139" i="9"/>
  <c r="J139" i="9"/>
  <c r="D139" i="9"/>
  <c r="F139" i="9" s="1"/>
  <c r="C139" i="9"/>
  <c r="Q139" i="9" s="1"/>
  <c r="R138" i="9"/>
  <c r="N138" i="9"/>
  <c r="J138" i="9"/>
  <c r="D138" i="9"/>
  <c r="F138" i="9" s="1"/>
  <c r="C138" i="9"/>
  <c r="R60" i="9"/>
  <c r="N60" i="9"/>
  <c r="J60" i="9"/>
  <c r="D60" i="9"/>
  <c r="F60" i="9" s="1"/>
  <c r="C60" i="9"/>
  <c r="R36" i="9"/>
  <c r="N36" i="9"/>
  <c r="O36" i="9" s="1"/>
  <c r="J36" i="9"/>
  <c r="F36" i="9"/>
  <c r="D36" i="9"/>
  <c r="C36" i="9"/>
  <c r="R137" i="9"/>
  <c r="N137" i="9"/>
  <c r="J137" i="9"/>
  <c r="K137" i="9" s="1"/>
  <c r="D137" i="9"/>
  <c r="F137" i="9" s="1"/>
  <c r="C137" i="9"/>
  <c r="Q137" i="9" s="1"/>
  <c r="R136" i="9"/>
  <c r="N136" i="9"/>
  <c r="J136" i="9"/>
  <c r="D136" i="9"/>
  <c r="F136" i="9" s="1"/>
  <c r="C136" i="9"/>
  <c r="R135" i="9"/>
  <c r="N135" i="9"/>
  <c r="J135" i="9"/>
  <c r="D135" i="9"/>
  <c r="F135" i="9" s="1"/>
  <c r="C135" i="9"/>
  <c r="R134" i="9"/>
  <c r="N134" i="9"/>
  <c r="O134" i="9" s="1"/>
  <c r="J134" i="9"/>
  <c r="F134" i="9"/>
  <c r="D134" i="9"/>
  <c r="C134" i="9"/>
  <c r="R35" i="9"/>
  <c r="N35" i="9"/>
  <c r="J35" i="9"/>
  <c r="D35" i="9"/>
  <c r="F35" i="9" s="1"/>
  <c r="C35" i="9"/>
  <c r="Q35" i="9" s="1"/>
  <c r="R133" i="9"/>
  <c r="N133" i="9"/>
  <c r="J133" i="9"/>
  <c r="D133" i="9"/>
  <c r="F133" i="9" s="1"/>
  <c r="C133" i="9"/>
  <c r="L133" i="9" s="1"/>
  <c r="R59" i="9"/>
  <c r="N59" i="9"/>
  <c r="J59" i="9"/>
  <c r="D59" i="9"/>
  <c r="F59" i="9" s="1"/>
  <c r="C59" i="9"/>
  <c r="R132" i="9"/>
  <c r="J132" i="9"/>
  <c r="D132" i="9"/>
  <c r="F132" i="9" s="1"/>
  <c r="C132" i="9"/>
  <c r="R131" i="9"/>
  <c r="N131" i="9"/>
  <c r="J131" i="9"/>
  <c r="F131" i="9"/>
  <c r="D131" i="9"/>
  <c r="C131" i="9"/>
  <c r="L131" i="9" s="1"/>
  <c r="R130" i="9"/>
  <c r="N130" i="9"/>
  <c r="O130" i="9" s="1"/>
  <c r="J130" i="9"/>
  <c r="K130" i="9" s="1"/>
  <c r="D130" i="9"/>
  <c r="F130" i="9" s="1"/>
  <c r="C130" i="9"/>
  <c r="Q130" i="9" s="1"/>
  <c r="R10" i="9"/>
  <c r="N10" i="9"/>
  <c r="J10" i="9"/>
  <c r="D10" i="9"/>
  <c r="F10" i="9" s="1"/>
  <c r="C10" i="9"/>
  <c r="R129" i="9"/>
  <c r="N129" i="9"/>
  <c r="P129" i="9" s="1"/>
  <c r="J129" i="9"/>
  <c r="D129" i="9"/>
  <c r="F129" i="9" s="1"/>
  <c r="C129" i="9"/>
  <c r="R128" i="9"/>
  <c r="N128" i="9"/>
  <c r="J128" i="9"/>
  <c r="F128" i="9"/>
  <c r="D128" i="9"/>
  <c r="C128" i="9"/>
  <c r="R127" i="9"/>
  <c r="N127" i="9"/>
  <c r="P127" i="9" s="1"/>
  <c r="J127" i="9"/>
  <c r="D127" i="9"/>
  <c r="F127" i="9" s="1"/>
  <c r="C127" i="9"/>
  <c r="R41" i="9"/>
  <c r="N41" i="9"/>
  <c r="J41" i="9"/>
  <c r="D41" i="9"/>
  <c r="F41" i="9" s="1"/>
  <c r="C41" i="9"/>
  <c r="L41" i="9" s="1"/>
  <c r="R126" i="9"/>
  <c r="N126" i="9"/>
  <c r="P126" i="9" s="1"/>
  <c r="J126" i="9"/>
  <c r="D126" i="9"/>
  <c r="F126" i="9" s="1"/>
  <c r="C126" i="9"/>
  <c r="K126" i="9" s="1"/>
  <c r="R125" i="9"/>
  <c r="N125" i="9"/>
  <c r="J125" i="9"/>
  <c r="K125" i="9" s="1"/>
  <c r="D125" i="9"/>
  <c r="F125" i="9" s="1"/>
  <c r="C125" i="9"/>
  <c r="L125" i="9" s="1"/>
  <c r="R124" i="9"/>
  <c r="N124" i="9"/>
  <c r="J124" i="9"/>
  <c r="D124" i="9"/>
  <c r="F124" i="9" s="1"/>
  <c r="C124" i="9"/>
  <c r="R123" i="9"/>
  <c r="N123" i="9"/>
  <c r="P123" i="9" s="1"/>
  <c r="J123" i="9"/>
  <c r="F123" i="9"/>
  <c r="D123" i="9"/>
  <c r="C123" i="9"/>
  <c r="L123" i="9" s="1"/>
  <c r="R122" i="9"/>
  <c r="N122" i="9"/>
  <c r="J122" i="9"/>
  <c r="D122" i="9"/>
  <c r="F122" i="9" s="1"/>
  <c r="C122" i="9"/>
  <c r="R121" i="9"/>
  <c r="N121" i="9"/>
  <c r="O121" i="9" s="1"/>
  <c r="J121" i="9"/>
  <c r="D121" i="9"/>
  <c r="F121" i="9" s="1"/>
  <c r="C121" i="9"/>
  <c r="L121" i="9" s="1"/>
  <c r="R120" i="9"/>
  <c r="N120" i="9"/>
  <c r="J120" i="9"/>
  <c r="D120" i="9"/>
  <c r="F120" i="9" s="1"/>
  <c r="C120" i="9"/>
  <c r="R58" i="9"/>
  <c r="N58" i="9"/>
  <c r="O58" i="9" s="1"/>
  <c r="J58" i="9"/>
  <c r="D58" i="9"/>
  <c r="F58" i="9" s="1"/>
  <c r="C58" i="9"/>
  <c r="R9" i="9"/>
  <c r="N9" i="9"/>
  <c r="J9" i="9"/>
  <c r="D9" i="9"/>
  <c r="F9" i="9" s="1"/>
  <c r="C9" i="9"/>
  <c r="K9" i="9" s="1"/>
  <c r="R119" i="9"/>
  <c r="N119" i="9"/>
  <c r="O119" i="9" s="1"/>
  <c r="J119" i="9"/>
  <c r="F119" i="9"/>
  <c r="D119" i="9"/>
  <c r="C119" i="9"/>
  <c r="R118" i="9"/>
  <c r="N118" i="9"/>
  <c r="P118" i="9" s="1"/>
  <c r="J118" i="9"/>
  <c r="D118" i="9"/>
  <c r="F118" i="9" s="1"/>
  <c r="C118" i="9"/>
  <c r="Q118" i="9" s="1"/>
  <c r="R117" i="9"/>
  <c r="N117" i="9"/>
  <c r="J117" i="9"/>
  <c r="D117" i="9"/>
  <c r="F117" i="9" s="1"/>
  <c r="C117" i="9"/>
  <c r="R34" i="9"/>
  <c r="N34" i="9"/>
  <c r="P34" i="9" s="1"/>
  <c r="J34" i="9"/>
  <c r="D34" i="9"/>
  <c r="F34" i="9" s="1"/>
  <c r="C34" i="9"/>
  <c r="R33" i="9"/>
  <c r="N33" i="9"/>
  <c r="J33" i="9"/>
  <c r="D33" i="9"/>
  <c r="F33" i="9" s="1"/>
  <c r="C33" i="9"/>
  <c r="R32" i="9"/>
  <c r="N32" i="9"/>
  <c r="O32" i="9" s="1"/>
  <c r="J32" i="9"/>
  <c r="D32" i="9"/>
  <c r="F32" i="9" s="1"/>
  <c r="C32" i="9"/>
  <c r="R31" i="9"/>
  <c r="N31" i="9"/>
  <c r="J31" i="9"/>
  <c r="D31" i="9"/>
  <c r="F31" i="9" s="1"/>
  <c r="C31" i="9"/>
  <c r="L31" i="9" s="1"/>
  <c r="R30" i="9"/>
  <c r="N30" i="9"/>
  <c r="P30" i="9" s="1"/>
  <c r="J30" i="9"/>
  <c r="D30" i="9"/>
  <c r="F30" i="9" s="1"/>
  <c r="C30" i="9"/>
  <c r="K30" i="9" s="1"/>
  <c r="R29" i="9"/>
  <c r="N29" i="9"/>
  <c r="J29" i="9"/>
  <c r="K29" i="9" s="1"/>
  <c r="D29" i="9"/>
  <c r="F29" i="9" s="1"/>
  <c r="C29" i="9"/>
  <c r="L29" i="9" s="1"/>
  <c r="R28" i="9"/>
  <c r="N28" i="9"/>
  <c r="J28" i="9"/>
  <c r="D28" i="9"/>
  <c r="F28" i="9" s="1"/>
  <c r="C28" i="9"/>
  <c r="R116" i="9"/>
  <c r="N116" i="9"/>
  <c r="P116" i="9" s="1"/>
  <c r="J116" i="9"/>
  <c r="D116" i="9"/>
  <c r="F116" i="9" s="1"/>
  <c r="C116" i="9"/>
  <c r="R51" i="9"/>
  <c r="N51" i="9"/>
  <c r="J51" i="9"/>
  <c r="D51" i="9"/>
  <c r="F51" i="9" s="1"/>
  <c r="C51" i="9"/>
  <c r="R27" i="9"/>
  <c r="N27" i="9"/>
  <c r="O27" i="9" s="1"/>
  <c r="J27" i="9"/>
  <c r="D27" i="9"/>
  <c r="F27" i="9" s="1"/>
  <c r="C27" i="9"/>
  <c r="L27" i="9" s="1"/>
  <c r="R50" i="9"/>
  <c r="N50" i="9"/>
  <c r="J50" i="9"/>
  <c r="D50" i="9"/>
  <c r="F50" i="9" s="1"/>
  <c r="C50" i="9"/>
  <c r="K50" i="9" s="1"/>
  <c r="R49" i="9"/>
  <c r="N49" i="9"/>
  <c r="P49" i="9" s="1"/>
  <c r="J49" i="9"/>
  <c r="D49" i="9"/>
  <c r="F49" i="9" s="1"/>
  <c r="C49" i="9"/>
  <c r="R26" i="9"/>
  <c r="N26" i="9"/>
  <c r="J26" i="9"/>
  <c r="D26" i="9"/>
  <c r="F26" i="9" s="1"/>
  <c r="C26" i="9"/>
  <c r="M26" i="9" s="1"/>
  <c r="R115" i="9"/>
  <c r="N115" i="9"/>
  <c r="O115" i="9" s="1"/>
  <c r="J115" i="9"/>
  <c r="D115" i="9"/>
  <c r="F115" i="9" s="1"/>
  <c r="C115" i="9"/>
  <c r="K115" i="9" s="1"/>
  <c r="R48" i="9"/>
  <c r="N48" i="9"/>
  <c r="P48" i="9" s="1"/>
  <c r="J48" i="9"/>
  <c r="F48" i="9"/>
  <c r="D48" i="9"/>
  <c r="C48" i="9"/>
  <c r="R8" i="9"/>
  <c r="N8" i="9"/>
  <c r="O8" i="9" s="1"/>
  <c r="J8" i="9"/>
  <c r="D8" i="9"/>
  <c r="F8" i="9" s="1"/>
  <c r="C8" i="9"/>
  <c r="Q8" i="9" s="1"/>
  <c r="R25" i="9"/>
  <c r="N25" i="9"/>
  <c r="J25" i="9"/>
  <c r="D25" i="9"/>
  <c r="F25" i="9" s="1"/>
  <c r="C25" i="9"/>
  <c r="M25" i="9" s="1"/>
  <c r="R114" i="9"/>
  <c r="N114" i="9"/>
  <c r="J114" i="9"/>
  <c r="D114" i="9"/>
  <c r="F114" i="9" s="1"/>
  <c r="C114" i="9"/>
  <c r="R113" i="9"/>
  <c r="N113" i="9"/>
  <c r="J113" i="9"/>
  <c r="D113" i="9"/>
  <c r="F113" i="9" s="1"/>
  <c r="C113" i="9"/>
  <c r="R7" i="9"/>
  <c r="N7" i="9"/>
  <c r="J7" i="9"/>
  <c r="D7" i="9"/>
  <c r="F7" i="9" s="1"/>
  <c r="C7" i="9"/>
  <c r="L7" i="9" s="1"/>
  <c r="R112" i="9"/>
  <c r="N112" i="9"/>
  <c r="P112" i="9" s="1"/>
  <c r="J112" i="9"/>
  <c r="D112" i="9"/>
  <c r="F112" i="9" s="1"/>
  <c r="C112" i="9"/>
  <c r="R111" i="9"/>
  <c r="N111" i="9"/>
  <c r="J111" i="9"/>
  <c r="K111" i="9" s="1"/>
  <c r="D111" i="9"/>
  <c r="F111" i="9" s="1"/>
  <c r="C111" i="9"/>
  <c r="L111" i="9" s="1"/>
  <c r="R6" i="9"/>
  <c r="N6" i="9"/>
  <c r="J6" i="9"/>
  <c r="D6" i="9"/>
  <c r="F6" i="9" s="1"/>
  <c r="C6" i="9"/>
  <c r="R5" i="9"/>
  <c r="N5" i="9"/>
  <c r="J5" i="9"/>
  <c r="D5" i="9"/>
  <c r="F5" i="9" s="1"/>
  <c r="C5" i="9"/>
  <c r="R110" i="9"/>
  <c r="N110" i="9"/>
  <c r="J110" i="9"/>
  <c r="D110" i="9"/>
  <c r="F110" i="9" s="1"/>
  <c r="C110" i="9"/>
  <c r="R109" i="9"/>
  <c r="N109" i="9"/>
  <c r="J109" i="9"/>
  <c r="D109" i="9"/>
  <c r="F109" i="9" s="1"/>
  <c r="C109" i="9"/>
  <c r="L109" i="9" s="1"/>
  <c r="R108" i="9"/>
  <c r="N108" i="9"/>
  <c r="J108" i="9"/>
  <c r="D108" i="9"/>
  <c r="F108" i="9" s="1"/>
  <c r="C108" i="9"/>
  <c r="R107" i="9"/>
  <c r="N107" i="9"/>
  <c r="J107" i="9"/>
  <c r="K107" i="9" s="1"/>
  <c r="D107" i="9"/>
  <c r="F107" i="9" s="1"/>
  <c r="C107" i="9"/>
  <c r="Q107" i="9" s="1"/>
  <c r="R106" i="9"/>
  <c r="N106" i="9"/>
  <c r="J106" i="9"/>
  <c r="D106" i="9"/>
  <c r="F106" i="9" s="1"/>
  <c r="C106" i="9"/>
  <c r="R105" i="9"/>
  <c r="N105" i="9"/>
  <c r="O105" i="9" s="1"/>
  <c r="J105" i="9"/>
  <c r="D105" i="9"/>
  <c r="F105" i="9" s="1"/>
  <c r="C105" i="9"/>
  <c r="R47" i="9"/>
  <c r="N47" i="9"/>
  <c r="P47" i="9" s="1"/>
  <c r="K47" i="9"/>
  <c r="J47" i="9"/>
  <c r="D47" i="9"/>
  <c r="F47" i="9" s="1"/>
  <c r="C47" i="9"/>
  <c r="R46" i="9"/>
  <c r="N46" i="9"/>
  <c r="O46" i="9" s="1"/>
  <c r="J46" i="9"/>
  <c r="D46" i="9"/>
  <c r="F46" i="9" s="1"/>
  <c r="C46" i="9"/>
  <c r="R104" i="9"/>
  <c r="N104" i="9"/>
  <c r="P104" i="9" s="1"/>
  <c r="J104" i="9"/>
  <c r="D104" i="9"/>
  <c r="F104" i="9" s="1"/>
  <c r="C104" i="9"/>
  <c r="M104" i="9" s="1"/>
  <c r="R103" i="9"/>
  <c r="N103" i="9"/>
  <c r="J103" i="9"/>
  <c r="D103" i="9"/>
  <c r="F103" i="9" s="1"/>
  <c r="C103" i="9"/>
  <c r="R102" i="9"/>
  <c r="N102" i="9"/>
  <c r="J102" i="9"/>
  <c r="D102" i="9"/>
  <c r="F102" i="9" s="1"/>
  <c r="C102" i="9"/>
  <c r="R101" i="9"/>
  <c r="N101" i="9"/>
  <c r="J101" i="9"/>
  <c r="D101" i="9"/>
  <c r="F101" i="9" s="1"/>
  <c r="C101" i="9"/>
  <c r="R100" i="9"/>
  <c r="N100" i="9"/>
  <c r="J100" i="9"/>
  <c r="D100" i="9"/>
  <c r="F100" i="9" s="1"/>
  <c r="C100" i="9"/>
  <c r="L100" i="9" s="1"/>
  <c r="R24" i="9"/>
  <c r="N24" i="9"/>
  <c r="J24" i="9"/>
  <c r="D24" i="9"/>
  <c r="F24" i="9" s="1"/>
  <c r="C24" i="9"/>
  <c r="R99" i="9"/>
  <c r="N99" i="9"/>
  <c r="J99" i="9"/>
  <c r="D99" i="9"/>
  <c r="F99" i="9" s="1"/>
  <c r="C99" i="9"/>
  <c r="R98" i="9"/>
  <c r="N98" i="9"/>
  <c r="P98" i="9" s="1"/>
  <c r="J98" i="9"/>
  <c r="D98" i="9"/>
  <c r="F98" i="9" s="1"/>
  <c r="C98" i="9"/>
  <c r="K98" i="9" s="1"/>
  <c r="R23" i="9"/>
  <c r="N23" i="9"/>
  <c r="J23" i="9"/>
  <c r="K23" i="9" s="1"/>
  <c r="D23" i="9"/>
  <c r="F23" i="9" s="1"/>
  <c r="C23" i="9"/>
  <c r="M23" i="9" s="1"/>
  <c r="R22" i="9"/>
  <c r="N22" i="9"/>
  <c r="J22" i="9"/>
  <c r="D22" i="9"/>
  <c r="F22" i="9" s="1"/>
  <c r="C22" i="9"/>
  <c r="R21" i="9"/>
  <c r="N21" i="9"/>
  <c r="J21" i="9"/>
  <c r="D21" i="9"/>
  <c r="F21" i="9" s="1"/>
  <c r="C21" i="9"/>
  <c r="R20" i="9"/>
  <c r="N20" i="9"/>
  <c r="P20" i="9" s="1"/>
  <c r="J20" i="9"/>
  <c r="F20" i="9"/>
  <c r="D20" i="9"/>
  <c r="C20" i="9"/>
  <c r="M20" i="9" s="1"/>
  <c r="R19" i="9"/>
  <c r="N19" i="9"/>
  <c r="J19" i="9"/>
  <c r="D19" i="9"/>
  <c r="F19" i="9" s="1"/>
  <c r="C19" i="9"/>
  <c r="R97" i="9"/>
  <c r="N97" i="9"/>
  <c r="J97" i="9"/>
  <c r="D97" i="9"/>
  <c r="F97" i="9" s="1"/>
  <c r="C97" i="9"/>
  <c r="R96" i="9"/>
  <c r="N96" i="9"/>
  <c r="P96" i="9" s="1"/>
  <c r="J96" i="9"/>
  <c r="D96" i="9"/>
  <c r="F96" i="9" s="1"/>
  <c r="C96" i="9"/>
  <c r="R95" i="9"/>
  <c r="J95" i="9"/>
  <c r="D95" i="9"/>
  <c r="F95" i="9" s="1"/>
  <c r="C95" i="9"/>
  <c r="M95" i="9" s="1"/>
  <c r="R94" i="9"/>
  <c r="N94" i="9"/>
  <c r="P94" i="9" s="1"/>
  <c r="J94" i="9"/>
  <c r="D94" i="9"/>
  <c r="F94" i="9" s="1"/>
  <c r="C94" i="9"/>
  <c r="K94" i="9" s="1"/>
  <c r="R93" i="9"/>
  <c r="N93" i="9"/>
  <c r="P93" i="9" s="1"/>
  <c r="J93" i="9"/>
  <c r="F93" i="9"/>
  <c r="D93" i="9"/>
  <c r="C93" i="9"/>
  <c r="L93" i="9" s="1"/>
  <c r="R92" i="9"/>
  <c r="N92" i="9"/>
  <c r="J92" i="9"/>
  <c r="D92" i="9"/>
  <c r="F92" i="9" s="1"/>
  <c r="C92" i="9"/>
  <c r="L92" i="9" s="1"/>
  <c r="R91" i="9"/>
  <c r="N91" i="9"/>
  <c r="J91" i="9"/>
  <c r="D91" i="9"/>
  <c r="F91" i="9" s="1"/>
  <c r="C91" i="9"/>
  <c r="R4" i="9"/>
  <c r="N4" i="9"/>
  <c r="P4" i="9" s="1"/>
  <c r="J4" i="9"/>
  <c r="F4" i="9"/>
  <c r="D4" i="9"/>
  <c r="C4" i="9"/>
  <c r="R90" i="9"/>
  <c r="N90" i="9"/>
  <c r="P90" i="9" s="1"/>
  <c r="J90" i="9"/>
  <c r="D90" i="9"/>
  <c r="F90" i="9" s="1"/>
  <c r="C90" i="9"/>
  <c r="L90" i="9" s="1"/>
  <c r="R89" i="9"/>
  <c r="N89" i="9"/>
  <c r="J89" i="9"/>
  <c r="D89" i="9"/>
  <c r="F89" i="9" s="1"/>
  <c r="C89" i="9"/>
  <c r="M89" i="9" s="1"/>
  <c r="R45" i="9"/>
  <c r="N45" i="9"/>
  <c r="J45" i="9"/>
  <c r="D45" i="9"/>
  <c r="F45" i="9" s="1"/>
  <c r="C45" i="9"/>
  <c r="L45" i="9" s="1"/>
  <c r="R88" i="9"/>
  <c r="N88" i="9"/>
  <c r="P88" i="9" s="1"/>
  <c r="J88" i="9"/>
  <c r="D88" i="9"/>
  <c r="F88" i="9" s="1"/>
  <c r="C88" i="9"/>
  <c r="K88" i="9" s="1"/>
  <c r="R87" i="9"/>
  <c r="N87" i="9"/>
  <c r="P87" i="9" s="1"/>
  <c r="J87" i="9"/>
  <c r="D87" i="9"/>
  <c r="F87" i="9" s="1"/>
  <c r="C87" i="9"/>
  <c r="L87" i="9" s="1"/>
  <c r="R86" i="9"/>
  <c r="N86" i="9"/>
  <c r="J86" i="9"/>
  <c r="D86" i="9"/>
  <c r="F86" i="9" s="1"/>
  <c r="C86" i="9"/>
  <c r="L86" i="9" s="1"/>
  <c r="R85" i="9"/>
  <c r="N85" i="9"/>
  <c r="J85" i="9"/>
  <c r="D85" i="9"/>
  <c r="F85" i="9" s="1"/>
  <c r="C85" i="9"/>
  <c r="R57" i="9"/>
  <c r="N57" i="9"/>
  <c r="P57" i="9" s="1"/>
  <c r="J57" i="9"/>
  <c r="D57" i="9"/>
  <c r="F57" i="9" s="1"/>
  <c r="C57" i="9"/>
  <c r="R84" i="9"/>
  <c r="N84" i="9"/>
  <c r="J84" i="9"/>
  <c r="K84" i="9" s="1"/>
  <c r="D84" i="9"/>
  <c r="F84" i="9" s="1"/>
  <c r="C84" i="9"/>
  <c r="L84" i="9" s="1"/>
  <c r="R83" i="9"/>
  <c r="N83" i="9"/>
  <c r="J83" i="9"/>
  <c r="D83" i="9"/>
  <c r="F83" i="9" s="1"/>
  <c r="C83" i="9"/>
  <c r="M83" i="9" s="1"/>
  <c r="R82" i="9"/>
  <c r="N82" i="9"/>
  <c r="J82" i="9"/>
  <c r="D82" i="9"/>
  <c r="F82" i="9" s="1"/>
  <c r="C82" i="9"/>
  <c r="M82" i="9" s="1"/>
  <c r="R18" i="9"/>
  <c r="N18" i="9"/>
  <c r="K18" i="9"/>
  <c r="J18" i="9"/>
  <c r="D18" i="9"/>
  <c r="F18" i="9" s="1"/>
  <c r="C18" i="9"/>
  <c r="R81" i="9"/>
  <c r="N81" i="9"/>
  <c r="J81" i="9"/>
  <c r="D81" i="9"/>
  <c r="F81" i="9" s="1"/>
  <c r="C81" i="9"/>
  <c r="R40" i="9"/>
  <c r="N40" i="9"/>
  <c r="J40" i="9"/>
  <c r="D40" i="9"/>
  <c r="F40" i="9" s="1"/>
  <c r="C40" i="9"/>
  <c r="R44" i="9"/>
  <c r="N44" i="9"/>
  <c r="J44" i="9"/>
  <c r="D44" i="9"/>
  <c r="F44" i="9" s="1"/>
  <c r="C44" i="9"/>
  <c r="Q44" i="9" s="1"/>
  <c r="R17" i="9"/>
  <c r="N17" i="9"/>
  <c r="J17" i="9"/>
  <c r="D17" i="9"/>
  <c r="F17" i="9" s="1"/>
  <c r="C17" i="9"/>
  <c r="M17" i="9" s="1"/>
  <c r="R56" i="9"/>
  <c r="N56" i="9"/>
  <c r="J56" i="9"/>
  <c r="F56" i="9"/>
  <c r="D56" i="9"/>
  <c r="C56" i="9"/>
  <c r="R80" i="9"/>
  <c r="N80" i="9"/>
  <c r="J80" i="9"/>
  <c r="D80" i="9"/>
  <c r="F80" i="9" s="1"/>
  <c r="C80" i="9"/>
  <c r="L80" i="9" s="1"/>
  <c r="R79" i="9"/>
  <c r="N79" i="9"/>
  <c r="J79" i="9"/>
  <c r="D79" i="9"/>
  <c r="F79" i="9" s="1"/>
  <c r="C79" i="9"/>
  <c r="L79" i="9" s="1"/>
  <c r="R78" i="9"/>
  <c r="J78" i="9"/>
  <c r="D78" i="9"/>
  <c r="F78" i="9" s="1"/>
  <c r="C78" i="9"/>
  <c r="R55" i="9"/>
  <c r="N55" i="9"/>
  <c r="P55" i="9" s="1"/>
  <c r="J55" i="9"/>
  <c r="D55" i="9"/>
  <c r="F55" i="9" s="1"/>
  <c r="C55" i="9"/>
  <c r="R43" i="9"/>
  <c r="N43" i="9"/>
  <c r="O43" i="9" s="1"/>
  <c r="J43" i="9"/>
  <c r="D43" i="9"/>
  <c r="F43" i="9" s="1"/>
  <c r="C43" i="9"/>
  <c r="R77" i="9"/>
  <c r="N77" i="9"/>
  <c r="J77" i="9"/>
  <c r="F77" i="9"/>
  <c r="D77" i="9"/>
  <c r="C77" i="9"/>
  <c r="Q77" i="9" s="1"/>
  <c r="R76" i="9"/>
  <c r="N76" i="9"/>
  <c r="O76" i="9" s="1"/>
  <c r="J76" i="9"/>
  <c r="D76" i="9"/>
  <c r="F76" i="9" s="1"/>
  <c r="C76" i="9"/>
  <c r="R75" i="9"/>
  <c r="N75" i="9"/>
  <c r="P75" i="9" s="1"/>
  <c r="J75" i="9"/>
  <c r="D75" i="9"/>
  <c r="F75" i="9" s="1"/>
  <c r="C75" i="9"/>
  <c r="R63" i="9"/>
  <c r="N63" i="9"/>
  <c r="J63" i="9"/>
  <c r="D63" i="9"/>
  <c r="F63" i="9" s="1"/>
  <c r="C63" i="9"/>
  <c r="R16" i="9"/>
  <c r="N16" i="9"/>
  <c r="P16" i="9" s="1"/>
  <c r="J16" i="9"/>
  <c r="D16" i="9"/>
  <c r="F16" i="9" s="1"/>
  <c r="C16" i="9"/>
  <c r="R74" i="9"/>
  <c r="N74" i="9"/>
  <c r="O74" i="9" s="1"/>
  <c r="J74" i="9"/>
  <c r="D74" i="9"/>
  <c r="F74" i="9" s="1"/>
  <c r="C74" i="9"/>
  <c r="R15" i="9"/>
  <c r="N15" i="9"/>
  <c r="P15" i="9" s="1"/>
  <c r="J15" i="9"/>
  <c r="D15" i="9"/>
  <c r="F15" i="9" s="1"/>
  <c r="C15" i="9"/>
  <c r="R73" i="9"/>
  <c r="N73" i="9"/>
  <c r="J73" i="9"/>
  <c r="D73" i="9"/>
  <c r="F73" i="9" s="1"/>
  <c r="C73" i="9"/>
  <c r="R72" i="9"/>
  <c r="N72" i="9"/>
  <c r="P72" i="9" s="1"/>
  <c r="J72" i="9"/>
  <c r="D72" i="9"/>
  <c r="F72" i="9" s="1"/>
  <c r="C72" i="9"/>
  <c r="R71" i="9"/>
  <c r="N71" i="9"/>
  <c r="O71" i="9" s="1"/>
  <c r="J71" i="9"/>
  <c r="D71" i="9"/>
  <c r="F71" i="9" s="1"/>
  <c r="C71" i="9"/>
  <c r="R3" i="9"/>
  <c r="N3" i="9"/>
  <c r="J3" i="9"/>
  <c r="D3" i="9"/>
  <c r="F3" i="9" s="1"/>
  <c r="C3" i="9"/>
  <c r="R54" i="9"/>
  <c r="N54" i="9"/>
  <c r="O54" i="9" s="1"/>
  <c r="J54" i="9"/>
  <c r="D54" i="9"/>
  <c r="F54" i="9" s="1"/>
  <c r="C54" i="9"/>
  <c r="R14" i="9"/>
  <c r="N14" i="9"/>
  <c r="J14" i="9"/>
  <c r="D14" i="9"/>
  <c r="F14" i="9" s="1"/>
  <c r="C14" i="9"/>
  <c r="R70" i="9"/>
  <c r="N70" i="9"/>
  <c r="O70" i="9" s="1"/>
  <c r="J70" i="9"/>
  <c r="K70" i="9" s="1"/>
  <c r="D70" i="9"/>
  <c r="F70" i="9" s="1"/>
  <c r="C70" i="9"/>
  <c r="R69" i="9"/>
  <c r="N69" i="9"/>
  <c r="J69" i="9"/>
  <c r="D69" i="9"/>
  <c r="F69" i="9" s="1"/>
  <c r="C69" i="9"/>
  <c r="L69" i="9" s="1"/>
  <c r="R53" i="9"/>
  <c r="N53" i="9"/>
  <c r="O53" i="9" s="1"/>
  <c r="J53" i="9"/>
  <c r="D53" i="9"/>
  <c r="F53" i="9" s="1"/>
  <c r="C53" i="9"/>
  <c r="M53" i="9" s="1"/>
  <c r="AB11" i="9"/>
  <c r="Z11" i="9"/>
  <c r="R68" i="9"/>
  <c r="N68" i="9"/>
  <c r="O68" i="9" s="1"/>
  <c r="J68" i="9"/>
  <c r="D68" i="9"/>
  <c r="F68" i="9" s="1"/>
  <c r="C68" i="9"/>
  <c r="L68" i="9" s="1"/>
  <c r="AB10" i="9"/>
  <c r="Z10" i="9"/>
  <c r="R42" i="9"/>
  <c r="N42" i="9"/>
  <c r="J42" i="9"/>
  <c r="K42" i="9" s="1"/>
  <c r="D42" i="9"/>
  <c r="F42" i="9" s="1"/>
  <c r="C42" i="9"/>
  <c r="L42" i="9" s="1"/>
  <c r="AB9" i="9"/>
  <c r="Z9" i="9"/>
  <c r="R67" i="9"/>
  <c r="N67" i="9"/>
  <c r="P67" i="9" s="1"/>
  <c r="J67" i="9"/>
  <c r="K67" i="9" s="1"/>
  <c r="D67" i="9"/>
  <c r="F67" i="9" s="1"/>
  <c r="C67" i="9"/>
  <c r="M67" i="9" s="1"/>
  <c r="Z8" i="9"/>
  <c r="AA8" i="9" s="1"/>
  <c r="AB8" i="9" s="1"/>
  <c r="R66" i="9"/>
  <c r="N66" i="9"/>
  <c r="O66" i="9" s="1"/>
  <c r="J66" i="9"/>
  <c r="D66" i="9"/>
  <c r="F66" i="9" s="1"/>
  <c r="C66" i="9"/>
  <c r="Z7" i="9"/>
  <c r="AA7" i="9" s="1"/>
  <c r="AB7" i="9" s="1"/>
  <c r="G130" i="9" s="1"/>
  <c r="R52" i="9"/>
  <c r="J52" i="9"/>
  <c r="G52" i="9"/>
  <c r="D52" i="9"/>
  <c r="F52" i="9" s="1"/>
  <c r="C52" i="9"/>
  <c r="R13" i="9"/>
  <c r="N13" i="9"/>
  <c r="O13" i="9" s="1"/>
  <c r="J13" i="9"/>
  <c r="D13" i="9"/>
  <c r="F13" i="9" s="1"/>
  <c r="C13" i="9"/>
  <c r="R12" i="9"/>
  <c r="N12" i="9"/>
  <c r="P12" i="9" s="1"/>
  <c r="J12" i="9"/>
  <c r="D12" i="9"/>
  <c r="F12" i="9" s="1"/>
  <c r="C12" i="9"/>
  <c r="L12" i="9" s="1"/>
  <c r="R65" i="9"/>
  <c r="N65" i="9"/>
  <c r="J65" i="9"/>
  <c r="D65" i="9"/>
  <c r="F65" i="9" s="1"/>
  <c r="C65" i="9"/>
  <c r="M65" i="9" s="1"/>
  <c r="R64" i="9"/>
  <c r="N64" i="9"/>
  <c r="O64" i="9" s="1"/>
  <c r="J64" i="9"/>
  <c r="D64" i="9"/>
  <c r="F64" i="9" s="1"/>
  <c r="C64" i="9"/>
  <c r="L64" i="9" s="1"/>
  <c r="P148" i="8"/>
  <c r="P130" i="8"/>
  <c r="R196" i="8"/>
  <c r="R195" i="8"/>
  <c r="D195" i="8"/>
  <c r="F195" i="8" s="1"/>
  <c r="C195" i="8"/>
  <c r="J195" i="8" s="1"/>
  <c r="R194" i="8"/>
  <c r="D194" i="8"/>
  <c r="F194" i="8" s="1"/>
  <c r="C194" i="8"/>
  <c r="J194" i="8" s="1"/>
  <c r="R193" i="8"/>
  <c r="D193" i="8"/>
  <c r="F193" i="8" s="1"/>
  <c r="C193" i="8"/>
  <c r="J193" i="8" s="1"/>
  <c r="R192" i="8"/>
  <c r="D192" i="8"/>
  <c r="F192" i="8" s="1"/>
  <c r="C192" i="8"/>
  <c r="J192" i="8" s="1"/>
  <c r="R191" i="8"/>
  <c r="D191" i="8"/>
  <c r="F191" i="8" s="1"/>
  <c r="C191" i="8"/>
  <c r="J191" i="8" s="1"/>
  <c r="R190" i="8"/>
  <c r="D190" i="8"/>
  <c r="F190" i="8" s="1"/>
  <c r="C190" i="8"/>
  <c r="J190" i="8" s="1"/>
  <c r="R189" i="8"/>
  <c r="D189" i="8"/>
  <c r="F189" i="8" s="1"/>
  <c r="C189" i="8"/>
  <c r="J189" i="8" s="1"/>
  <c r="R188" i="8"/>
  <c r="D188" i="8"/>
  <c r="F188" i="8" s="1"/>
  <c r="C188" i="8"/>
  <c r="J188" i="8" s="1"/>
  <c r="R187" i="8"/>
  <c r="D187" i="8"/>
  <c r="F187" i="8" s="1"/>
  <c r="C187" i="8"/>
  <c r="J187" i="8" s="1"/>
  <c r="R186" i="8"/>
  <c r="D186" i="8"/>
  <c r="F186" i="8" s="1"/>
  <c r="C186" i="8"/>
  <c r="J186" i="8" s="1"/>
  <c r="R185" i="8"/>
  <c r="D185" i="8"/>
  <c r="F185" i="8" s="1"/>
  <c r="C185" i="8"/>
  <c r="J185" i="8" s="1"/>
  <c r="R184" i="8"/>
  <c r="D184" i="8"/>
  <c r="F184" i="8" s="1"/>
  <c r="C184" i="8"/>
  <c r="J184" i="8" s="1"/>
  <c r="R183" i="8"/>
  <c r="D183" i="8"/>
  <c r="F183" i="8" s="1"/>
  <c r="C183" i="8"/>
  <c r="J183" i="8" s="1"/>
  <c r="R182" i="8"/>
  <c r="D182" i="8"/>
  <c r="F182" i="8" s="1"/>
  <c r="C182" i="8"/>
  <c r="J182" i="8" s="1"/>
  <c r="R181" i="8"/>
  <c r="D181" i="8"/>
  <c r="F181" i="8" s="1"/>
  <c r="C181" i="8"/>
  <c r="J181" i="8" s="1"/>
  <c r="R180" i="8"/>
  <c r="D180" i="8"/>
  <c r="F180" i="8" s="1"/>
  <c r="C180" i="8"/>
  <c r="J180" i="8" s="1"/>
  <c r="R179" i="8"/>
  <c r="D179" i="8"/>
  <c r="F179" i="8" s="1"/>
  <c r="C179" i="8"/>
  <c r="J179" i="8" s="1"/>
  <c r="R178" i="8"/>
  <c r="D178" i="8"/>
  <c r="F178" i="8" s="1"/>
  <c r="C178" i="8"/>
  <c r="J178" i="8" s="1"/>
  <c r="R177" i="8"/>
  <c r="D177" i="8"/>
  <c r="F177" i="8" s="1"/>
  <c r="C177" i="8"/>
  <c r="J177" i="8" s="1"/>
  <c r="R176" i="8"/>
  <c r="D176" i="8"/>
  <c r="F176" i="8" s="1"/>
  <c r="C176" i="8"/>
  <c r="J176" i="8" s="1"/>
  <c r="R175" i="8"/>
  <c r="D175" i="8"/>
  <c r="F175" i="8" s="1"/>
  <c r="C175" i="8"/>
  <c r="J175" i="8" s="1"/>
  <c r="R174" i="8"/>
  <c r="D174" i="8"/>
  <c r="F174" i="8" s="1"/>
  <c r="C174" i="8"/>
  <c r="J174" i="8" s="1"/>
  <c r="R173" i="8"/>
  <c r="D173" i="8"/>
  <c r="F173" i="8" s="1"/>
  <c r="C173" i="8"/>
  <c r="J173" i="8" s="1"/>
  <c r="R172" i="8"/>
  <c r="D172" i="8"/>
  <c r="F172" i="8" s="1"/>
  <c r="C172" i="8"/>
  <c r="J172" i="8" s="1"/>
  <c r="R171" i="8"/>
  <c r="D171" i="8"/>
  <c r="F171" i="8" s="1"/>
  <c r="C171" i="8"/>
  <c r="J171" i="8" s="1"/>
  <c r="R170" i="8"/>
  <c r="D170" i="8"/>
  <c r="F170" i="8" s="1"/>
  <c r="C170" i="8"/>
  <c r="J170" i="8" s="1"/>
  <c r="R169" i="8"/>
  <c r="D169" i="8"/>
  <c r="F169" i="8" s="1"/>
  <c r="C169" i="8"/>
  <c r="J169" i="8" s="1"/>
  <c r="R168" i="8"/>
  <c r="D168" i="8"/>
  <c r="F168" i="8" s="1"/>
  <c r="C168" i="8"/>
  <c r="J168" i="8" s="1"/>
  <c r="R167" i="8"/>
  <c r="D167" i="8"/>
  <c r="F167" i="8" s="1"/>
  <c r="C167" i="8"/>
  <c r="J167" i="8" s="1"/>
  <c r="R166" i="8"/>
  <c r="D166" i="8"/>
  <c r="F166" i="8" s="1"/>
  <c r="C166" i="8"/>
  <c r="J166" i="8" s="1"/>
  <c r="R165" i="8"/>
  <c r="D165" i="8"/>
  <c r="F165" i="8" s="1"/>
  <c r="C165" i="8"/>
  <c r="J165" i="8" s="1"/>
  <c r="R164" i="8"/>
  <c r="D164" i="8"/>
  <c r="F164" i="8" s="1"/>
  <c r="C164" i="8"/>
  <c r="J164" i="8" s="1"/>
  <c r="R163" i="8"/>
  <c r="D163" i="8"/>
  <c r="F163" i="8" s="1"/>
  <c r="C163" i="8"/>
  <c r="J163" i="8" s="1"/>
  <c r="R162" i="8"/>
  <c r="D162" i="8"/>
  <c r="F162" i="8" s="1"/>
  <c r="C162" i="8"/>
  <c r="J162" i="8" s="1"/>
  <c r="R161" i="8"/>
  <c r="D161" i="8"/>
  <c r="F161" i="8" s="1"/>
  <c r="C161" i="8"/>
  <c r="J161" i="8" s="1"/>
  <c r="R160" i="8"/>
  <c r="D160" i="8"/>
  <c r="F160" i="8" s="1"/>
  <c r="C160" i="8"/>
  <c r="J160" i="8" s="1"/>
  <c r="R159" i="8"/>
  <c r="D159" i="8"/>
  <c r="F159" i="8" s="1"/>
  <c r="C159" i="8"/>
  <c r="J159" i="8" s="1"/>
  <c r="R158" i="8"/>
  <c r="D158" i="8"/>
  <c r="F158" i="8" s="1"/>
  <c r="C158" i="8"/>
  <c r="J158" i="8" s="1"/>
  <c r="R157" i="8"/>
  <c r="D157" i="8"/>
  <c r="F157" i="8" s="1"/>
  <c r="C157" i="8"/>
  <c r="J157" i="8" s="1"/>
  <c r="R156" i="8"/>
  <c r="D156" i="8"/>
  <c r="F156" i="8" s="1"/>
  <c r="C156" i="8"/>
  <c r="J156" i="8" s="1"/>
  <c r="R155" i="8"/>
  <c r="D155" i="8"/>
  <c r="F155" i="8" s="1"/>
  <c r="C155" i="8"/>
  <c r="J155" i="8" s="1"/>
  <c r="R154" i="8"/>
  <c r="N154" i="8"/>
  <c r="K154" i="8"/>
  <c r="J154" i="8"/>
  <c r="D154" i="8"/>
  <c r="F154" i="8" s="1"/>
  <c r="C154" i="8"/>
  <c r="R153" i="8"/>
  <c r="N153" i="8"/>
  <c r="J153" i="8"/>
  <c r="D153" i="8"/>
  <c r="F153" i="8" s="1"/>
  <c r="C153" i="8"/>
  <c r="R62" i="8"/>
  <c r="N62" i="8"/>
  <c r="J62" i="8"/>
  <c r="D62" i="8"/>
  <c r="F62" i="8" s="1"/>
  <c r="C62" i="8"/>
  <c r="L62" i="8" s="1"/>
  <c r="R152" i="8"/>
  <c r="N152" i="8"/>
  <c r="P152" i="8" s="1"/>
  <c r="J152" i="8"/>
  <c r="D152" i="8"/>
  <c r="F152" i="8" s="1"/>
  <c r="C152" i="8"/>
  <c r="R151" i="8"/>
  <c r="N151" i="8"/>
  <c r="J151" i="8"/>
  <c r="F151" i="8"/>
  <c r="D151" i="8"/>
  <c r="C151" i="8"/>
  <c r="R150" i="8"/>
  <c r="N150" i="8"/>
  <c r="P150" i="8" s="1"/>
  <c r="J150" i="8"/>
  <c r="D150" i="8"/>
  <c r="F150" i="8" s="1"/>
  <c r="C150" i="8"/>
  <c r="R149" i="8"/>
  <c r="N149" i="8"/>
  <c r="P149" i="8" s="1"/>
  <c r="J149" i="8"/>
  <c r="D149" i="8"/>
  <c r="F149" i="8" s="1"/>
  <c r="C149" i="8"/>
  <c r="L149" i="8" s="1"/>
  <c r="R61" i="8"/>
  <c r="N61" i="8"/>
  <c r="J61" i="8"/>
  <c r="D61" i="8"/>
  <c r="F61" i="8" s="1"/>
  <c r="C61" i="8"/>
  <c r="R148" i="8"/>
  <c r="N148" i="8"/>
  <c r="O148" i="8" s="1"/>
  <c r="J148" i="8"/>
  <c r="D148" i="8"/>
  <c r="F148" i="8" s="1"/>
  <c r="C148" i="8"/>
  <c r="R147" i="8"/>
  <c r="N147" i="8"/>
  <c r="J147" i="8"/>
  <c r="F147" i="8"/>
  <c r="D147" i="8"/>
  <c r="C147" i="8"/>
  <c r="Q147" i="8" s="1"/>
  <c r="R11" i="8"/>
  <c r="N11" i="8"/>
  <c r="P11" i="8" s="1"/>
  <c r="J11" i="8"/>
  <c r="D11" i="8"/>
  <c r="F11" i="8" s="1"/>
  <c r="C11" i="8"/>
  <c r="M11" i="8" s="1"/>
  <c r="R146" i="8"/>
  <c r="J146" i="8"/>
  <c r="D146" i="8"/>
  <c r="F146" i="8" s="1"/>
  <c r="C146" i="8"/>
  <c r="R39" i="8"/>
  <c r="N39" i="8"/>
  <c r="J39" i="8"/>
  <c r="D39" i="8"/>
  <c r="F39" i="8" s="1"/>
  <c r="C39" i="8"/>
  <c r="K39" i="8" s="1"/>
  <c r="R145" i="8"/>
  <c r="N145" i="8"/>
  <c r="J145" i="8"/>
  <c r="F145" i="8"/>
  <c r="D145" i="8"/>
  <c r="C145" i="8"/>
  <c r="M145" i="8" s="1"/>
  <c r="R144" i="8"/>
  <c r="N144" i="8"/>
  <c r="J144" i="8"/>
  <c r="D144" i="8"/>
  <c r="F144" i="8" s="1"/>
  <c r="C144" i="8"/>
  <c r="R143" i="8"/>
  <c r="N143" i="8"/>
  <c r="O143" i="8" s="1"/>
  <c r="J143" i="8"/>
  <c r="F143" i="8"/>
  <c r="D143" i="8"/>
  <c r="C143" i="8"/>
  <c r="Q143" i="8" s="1"/>
  <c r="R142" i="8"/>
  <c r="N142" i="8"/>
  <c r="J142" i="8"/>
  <c r="D142" i="8"/>
  <c r="F142" i="8" s="1"/>
  <c r="C142" i="8"/>
  <c r="R38" i="8"/>
  <c r="N38" i="8"/>
  <c r="J38" i="8"/>
  <c r="D38" i="8"/>
  <c r="F38" i="8" s="1"/>
  <c r="C38" i="8"/>
  <c r="L38" i="8" s="1"/>
  <c r="R141" i="8"/>
  <c r="N141" i="8"/>
  <c r="J141" i="8"/>
  <c r="K141" i="8" s="1"/>
  <c r="D141" i="8"/>
  <c r="F141" i="8" s="1"/>
  <c r="C141" i="8"/>
  <c r="M141" i="8" s="1"/>
  <c r="R37" i="8"/>
  <c r="N37" i="8"/>
  <c r="J37" i="8"/>
  <c r="D37" i="8"/>
  <c r="F37" i="8" s="1"/>
  <c r="C37" i="8"/>
  <c r="R140" i="8"/>
  <c r="N140" i="8"/>
  <c r="J140" i="8"/>
  <c r="D140" i="8"/>
  <c r="F140" i="8" s="1"/>
  <c r="C140" i="8"/>
  <c r="K140" i="8" s="1"/>
  <c r="R139" i="8"/>
  <c r="N139" i="8"/>
  <c r="J139" i="8"/>
  <c r="D139" i="8"/>
  <c r="F139" i="8" s="1"/>
  <c r="C139" i="8"/>
  <c r="K139" i="8" s="1"/>
  <c r="R138" i="8"/>
  <c r="N138" i="8"/>
  <c r="K138" i="8"/>
  <c r="J138" i="8"/>
  <c r="D138" i="8"/>
  <c r="F138" i="8" s="1"/>
  <c r="C138" i="8"/>
  <c r="L138" i="8" s="1"/>
  <c r="R60" i="8"/>
  <c r="N60" i="8"/>
  <c r="J60" i="8"/>
  <c r="D60" i="8"/>
  <c r="F60" i="8" s="1"/>
  <c r="C60" i="8"/>
  <c r="R36" i="8"/>
  <c r="N36" i="8"/>
  <c r="O36" i="8" s="1"/>
  <c r="J36" i="8"/>
  <c r="D36" i="8"/>
  <c r="F36" i="8" s="1"/>
  <c r="C36" i="8"/>
  <c r="R137" i="8"/>
  <c r="N137" i="8"/>
  <c r="J137" i="8"/>
  <c r="D137" i="8"/>
  <c r="F137" i="8" s="1"/>
  <c r="C137" i="8"/>
  <c r="L137" i="8" s="1"/>
  <c r="R136" i="8"/>
  <c r="N136" i="8"/>
  <c r="J136" i="8"/>
  <c r="F136" i="8"/>
  <c r="D136" i="8"/>
  <c r="C136" i="8"/>
  <c r="R135" i="8"/>
  <c r="N135" i="8"/>
  <c r="J135" i="8"/>
  <c r="D135" i="8"/>
  <c r="F135" i="8" s="1"/>
  <c r="C135" i="8"/>
  <c r="R134" i="8"/>
  <c r="N134" i="8"/>
  <c r="O134" i="8" s="1"/>
  <c r="J134" i="8"/>
  <c r="D134" i="8"/>
  <c r="F134" i="8" s="1"/>
  <c r="C134" i="8"/>
  <c r="R35" i="8"/>
  <c r="N35" i="8"/>
  <c r="J35" i="8"/>
  <c r="F35" i="8"/>
  <c r="D35" i="8"/>
  <c r="C35" i="8"/>
  <c r="R133" i="8"/>
  <c r="Q133" i="8"/>
  <c r="N133" i="8"/>
  <c r="J133" i="8"/>
  <c r="F133" i="8"/>
  <c r="D133" i="8"/>
  <c r="C133" i="8"/>
  <c r="M133" i="8" s="1"/>
  <c r="R59" i="8"/>
  <c r="N59" i="8"/>
  <c r="J59" i="8"/>
  <c r="D59" i="8"/>
  <c r="F59" i="8" s="1"/>
  <c r="C59" i="8"/>
  <c r="R132" i="8"/>
  <c r="J132" i="8"/>
  <c r="D132" i="8"/>
  <c r="F132" i="8" s="1"/>
  <c r="C132" i="8"/>
  <c r="L132" i="8" s="1"/>
  <c r="R131" i="8"/>
  <c r="N131" i="8"/>
  <c r="J131" i="8"/>
  <c r="D131" i="8"/>
  <c r="F131" i="8" s="1"/>
  <c r="C131" i="8"/>
  <c r="R130" i="8"/>
  <c r="N130" i="8"/>
  <c r="O130" i="8" s="1"/>
  <c r="J130" i="8"/>
  <c r="F130" i="8"/>
  <c r="D130" i="8"/>
  <c r="C130" i="8"/>
  <c r="R10" i="8"/>
  <c r="N10" i="8"/>
  <c r="P10" i="8" s="1"/>
  <c r="J10" i="8"/>
  <c r="D10" i="8"/>
  <c r="F10" i="8" s="1"/>
  <c r="C10" i="8"/>
  <c r="R129" i="8"/>
  <c r="N129" i="8"/>
  <c r="J129" i="8"/>
  <c r="D129" i="8"/>
  <c r="F129" i="8" s="1"/>
  <c r="C129" i="8"/>
  <c r="M129" i="8" s="1"/>
  <c r="R128" i="8"/>
  <c r="N128" i="8"/>
  <c r="J128" i="8"/>
  <c r="D128" i="8"/>
  <c r="F128" i="8" s="1"/>
  <c r="C128" i="8"/>
  <c r="R127" i="8"/>
  <c r="N127" i="8"/>
  <c r="J127" i="8"/>
  <c r="D127" i="8"/>
  <c r="F127" i="8" s="1"/>
  <c r="C127" i="8"/>
  <c r="R41" i="8"/>
  <c r="N41" i="8"/>
  <c r="P41" i="8" s="1"/>
  <c r="J41" i="8"/>
  <c r="F41" i="8"/>
  <c r="D41" i="8"/>
  <c r="C41" i="8"/>
  <c r="L41" i="8" s="1"/>
  <c r="R126" i="8"/>
  <c r="N126" i="8"/>
  <c r="J126" i="8"/>
  <c r="D126" i="8"/>
  <c r="F126" i="8" s="1"/>
  <c r="C126" i="8"/>
  <c r="R125" i="8"/>
  <c r="N125" i="8"/>
  <c r="J125" i="8"/>
  <c r="D125" i="8"/>
  <c r="F125" i="8" s="1"/>
  <c r="C125" i="8"/>
  <c r="K125" i="8" s="1"/>
  <c r="R124" i="8"/>
  <c r="N124" i="8"/>
  <c r="O124" i="8" s="1"/>
  <c r="J124" i="8"/>
  <c r="D124" i="8"/>
  <c r="F124" i="8" s="1"/>
  <c r="C124" i="8"/>
  <c r="R123" i="8"/>
  <c r="N123" i="8"/>
  <c r="J123" i="8"/>
  <c r="D123" i="8"/>
  <c r="F123" i="8" s="1"/>
  <c r="C123" i="8"/>
  <c r="L123" i="8" s="1"/>
  <c r="R122" i="8"/>
  <c r="N122" i="8"/>
  <c r="J122" i="8"/>
  <c r="F122" i="8"/>
  <c r="D122" i="8"/>
  <c r="C122" i="8"/>
  <c r="L122" i="8" s="1"/>
  <c r="R121" i="8"/>
  <c r="N121" i="8"/>
  <c r="O121" i="8" s="1"/>
  <c r="J121" i="8"/>
  <c r="D121" i="8"/>
  <c r="F121" i="8" s="1"/>
  <c r="C121" i="8"/>
  <c r="R120" i="8"/>
  <c r="N120" i="8"/>
  <c r="J120" i="8"/>
  <c r="D120" i="8"/>
  <c r="F120" i="8" s="1"/>
  <c r="C120" i="8"/>
  <c r="R58" i="8"/>
  <c r="N58" i="8"/>
  <c r="P58" i="8" s="1"/>
  <c r="J58" i="8"/>
  <c r="F58" i="8"/>
  <c r="D58" i="8"/>
  <c r="C58" i="8"/>
  <c r="R9" i="8"/>
  <c r="Q9" i="8"/>
  <c r="N9" i="8"/>
  <c r="J9" i="8"/>
  <c r="D9" i="8"/>
  <c r="F9" i="8" s="1"/>
  <c r="C9" i="8"/>
  <c r="R119" i="8"/>
  <c r="N119" i="8"/>
  <c r="J119" i="8"/>
  <c r="D119" i="8"/>
  <c r="F119" i="8" s="1"/>
  <c r="C119" i="8"/>
  <c r="Q119" i="8" s="1"/>
  <c r="R118" i="8"/>
  <c r="N118" i="8"/>
  <c r="O118" i="8" s="1"/>
  <c r="J118" i="8"/>
  <c r="D118" i="8"/>
  <c r="F118" i="8" s="1"/>
  <c r="C118" i="8"/>
  <c r="K118" i="8" s="1"/>
  <c r="R117" i="8"/>
  <c r="N117" i="8"/>
  <c r="J117" i="8"/>
  <c r="F117" i="8"/>
  <c r="D117" i="8"/>
  <c r="C117" i="8"/>
  <c r="R34" i="8"/>
  <c r="N34" i="8"/>
  <c r="J34" i="8"/>
  <c r="D34" i="8"/>
  <c r="F34" i="8" s="1"/>
  <c r="C34" i="8"/>
  <c r="L34" i="8" s="1"/>
  <c r="R33" i="8"/>
  <c r="N33" i="8"/>
  <c r="J33" i="8"/>
  <c r="D33" i="8"/>
  <c r="F33" i="8" s="1"/>
  <c r="C33" i="8"/>
  <c r="R32" i="8"/>
  <c r="N32" i="8"/>
  <c r="J32" i="8"/>
  <c r="D32" i="8"/>
  <c r="F32" i="8" s="1"/>
  <c r="C32" i="8"/>
  <c r="R31" i="8"/>
  <c r="N31" i="8"/>
  <c r="P31" i="8" s="1"/>
  <c r="J31" i="8"/>
  <c r="D31" i="8"/>
  <c r="F31" i="8" s="1"/>
  <c r="C31" i="8"/>
  <c r="L31" i="8" s="1"/>
  <c r="R30" i="8"/>
  <c r="N30" i="8"/>
  <c r="J30" i="8"/>
  <c r="D30" i="8"/>
  <c r="F30" i="8" s="1"/>
  <c r="C30" i="8"/>
  <c r="R29" i="8"/>
  <c r="N29" i="8"/>
  <c r="J29" i="8"/>
  <c r="D29" i="8"/>
  <c r="F29" i="8" s="1"/>
  <c r="C29" i="8"/>
  <c r="R28" i="8"/>
  <c r="N28" i="8"/>
  <c r="O28" i="8" s="1"/>
  <c r="J28" i="8"/>
  <c r="D28" i="8"/>
  <c r="F28" i="8" s="1"/>
  <c r="C28" i="8"/>
  <c r="R116" i="8"/>
  <c r="N116" i="8"/>
  <c r="P116" i="8" s="1"/>
  <c r="J116" i="8"/>
  <c r="F116" i="8"/>
  <c r="D116" i="8"/>
  <c r="C116" i="8"/>
  <c r="R51" i="8"/>
  <c r="N51" i="8"/>
  <c r="J51" i="8"/>
  <c r="D51" i="8"/>
  <c r="F51" i="8" s="1"/>
  <c r="C51" i="8"/>
  <c r="R27" i="8"/>
  <c r="N27" i="8"/>
  <c r="J27" i="8"/>
  <c r="D27" i="8"/>
  <c r="F27" i="8" s="1"/>
  <c r="C27" i="8"/>
  <c r="R50" i="8"/>
  <c r="N50" i="8"/>
  <c r="J50" i="8"/>
  <c r="F50" i="8"/>
  <c r="D50" i="8"/>
  <c r="C50" i="8"/>
  <c r="R49" i="8"/>
  <c r="Q49" i="8"/>
  <c r="N49" i="8"/>
  <c r="J49" i="8"/>
  <c r="F49" i="8"/>
  <c r="D49" i="8"/>
  <c r="C49" i="8"/>
  <c r="L49" i="8" s="1"/>
  <c r="R26" i="8"/>
  <c r="N26" i="8"/>
  <c r="J26" i="8"/>
  <c r="D26" i="8"/>
  <c r="F26" i="8" s="1"/>
  <c r="C26" i="8"/>
  <c r="R115" i="8"/>
  <c r="N115" i="8"/>
  <c r="J115" i="8"/>
  <c r="D115" i="8"/>
  <c r="F115" i="8" s="1"/>
  <c r="C115" i="8"/>
  <c r="K115" i="8" s="1"/>
  <c r="R48" i="8"/>
  <c r="N48" i="8"/>
  <c r="O48" i="8" s="1"/>
  <c r="J48" i="8"/>
  <c r="D48" i="8"/>
  <c r="F48" i="8" s="1"/>
  <c r="C48" i="8"/>
  <c r="R8" i="8"/>
  <c r="N8" i="8"/>
  <c r="J8" i="8"/>
  <c r="D8" i="8"/>
  <c r="F8" i="8" s="1"/>
  <c r="C8" i="8"/>
  <c r="R25" i="8"/>
  <c r="N25" i="8"/>
  <c r="J25" i="8"/>
  <c r="D25" i="8"/>
  <c r="F25" i="8" s="1"/>
  <c r="C25" i="8"/>
  <c r="L25" i="8" s="1"/>
  <c r="R114" i="8"/>
  <c r="N114" i="8"/>
  <c r="J114" i="8"/>
  <c r="D114" i="8"/>
  <c r="F114" i="8" s="1"/>
  <c r="C114" i="8"/>
  <c r="R113" i="8"/>
  <c r="N113" i="8"/>
  <c r="O113" i="8" s="1"/>
  <c r="J113" i="8"/>
  <c r="F113" i="8"/>
  <c r="D113" i="8"/>
  <c r="C113" i="8"/>
  <c r="L113" i="8" s="1"/>
  <c r="R7" i="8"/>
  <c r="N7" i="8"/>
  <c r="J7" i="8"/>
  <c r="D7" i="8"/>
  <c r="F7" i="8" s="1"/>
  <c r="C7" i="8"/>
  <c r="L7" i="8" s="1"/>
  <c r="R112" i="8"/>
  <c r="N112" i="8"/>
  <c r="J112" i="8"/>
  <c r="D112" i="8"/>
  <c r="F112" i="8" s="1"/>
  <c r="C112" i="8"/>
  <c r="L112" i="8" s="1"/>
  <c r="R111" i="8"/>
  <c r="N111" i="8"/>
  <c r="P111" i="8" s="1"/>
  <c r="J111" i="8"/>
  <c r="D111" i="8"/>
  <c r="F111" i="8" s="1"/>
  <c r="C111" i="8"/>
  <c r="R6" i="8"/>
  <c r="N6" i="8"/>
  <c r="P6" i="8" s="1"/>
  <c r="J6" i="8"/>
  <c r="D6" i="8"/>
  <c r="F6" i="8" s="1"/>
  <c r="C6" i="8"/>
  <c r="R5" i="8"/>
  <c r="N5" i="8"/>
  <c r="P5" i="8" s="1"/>
  <c r="J5" i="8"/>
  <c r="D5" i="8"/>
  <c r="F5" i="8" s="1"/>
  <c r="C5" i="8"/>
  <c r="R110" i="8"/>
  <c r="N110" i="8"/>
  <c r="O110" i="8" s="1"/>
  <c r="J110" i="8"/>
  <c r="F110" i="8"/>
  <c r="D110" i="8"/>
  <c r="C110" i="8"/>
  <c r="R109" i="8"/>
  <c r="Q109" i="8"/>
  <c r="N109" i="8"/>
  <c r="J109" i="8"/>
  <c r="F109" i="8"/>
  <c r="D109" i="8"/>
  <c r="C109" i="8"/>
  <c r="R108" i="8"/>
  <c r="N108" i="8"/>
  <c r="P108" i="8" s="1"/>
  <c r="J108" i="8"/>
  <c r="D108" i="8"/>
  <c r="F108" i="8" s="1"/>
  <c r="C108" i="8"/>
  <c r="R107" i="8"/>
  <c r="N107" i="8"/>
  <c r="P107" i="8" s="1"/>
  <c r="J107" i="8"/>
  <c r="D107" i="8"/>
  <c r="F107" i="8" s="1"/>
  <c r="C107" i="8"/>
  <c r="R106" i="8"/>
  <c r="N106" i="8"/>
  <c r="J106" i="8"/>
  <c r="F106" i="8"/>
  <c r="D106" i="8"/>
  <c r="C106" i="8"/>
  <c r="R105" i="8"/>
  <c r="Q105" i="8"/>
  <c r="N105" i="8"/>
  <c r="P105" i="8" s="1"/>
  <c r="J105" i="8"/>
  <c r="F105" i="8"/>
  <c r="D105" i="8"/>
  <c r="C105" i="8"/>
  <c r="R47" i="8"/>
  <c r="N47" i="8"/>
  <c r="J47" i="8"/>
  <c r="D47" i="8"/>
  <c r="F47" i="8" s="1"/>
  <c r="C47" i="8"/>
  <c r="R46" i="8"/>
  <c r="N46" i="8"/>
  <c r="P46" i="8" s="1"/>
  <c r="J46" i="8"/>
  <c r="D46" i="8"/>
  <c r="F46" i="8" s="1"/>
  <c r="C46" i="8"/>
  <c r="R104" i="8"/>
  <c r="N104" i="8"/>
  <c r="O104" i="8" s="1"/>
  <c r="J104" i="8"/>
  <c r="D104" i="8"/>
  <c r="F104" i="8" s="1"/>
  <c r="C104" i="8"/>
  <c r="R103" i="8"/>
  <c r="N103" i="8"/>
  <c r="P103" i="8" s="1"/>
  <c r="J103" i="8"/>
  <c r="D103" i="8"/>
  <c r="F103" i="8" s="1"/>
  <c r="C103" i="8"/>
  <c r="R102" i="8"/>
  <c r="N102" i="8"/>
  <c r="J102" i="8"/>
  <c r="D102" i="8"/>
  <c r="F102" i="8" s="1"/>
  <c r="C102" i="8"/>
  <c r="K102" i="8" s="1"/>
  <c r="R101" i="8"/>
  <c r="N101" i="8"/>
  <c r="P101" i="8" s="1"/>
  <c r="J101" i="8"/>
  <c r="D101" i="8"/>
  <c r="F101" i="8" s="1"/>
  <c r="C101" i="8"/>
  <c r="L101" i="8" s="1"/>
  <c r="R100" i="8"/>
  <c r="N100" i="8"/>
  <c r="J100" i="8"/>
  <c r="D100" i="8"/>
  <c r="F100" i="8" s="1"/>
  <c r="C100" i="8"/>
  <c r="R24" i="8"/>
  <c r="N24" i="8"/>
  <c r="J24" i="8"/>
  <c r="D24" i="8"/>
  <c r="F24" i="8" s="1"/>
  <c r="C24" i="8"/>
  <c r="R99" i="8"/>
  <c r="N99" i="8"/>
  <c r="J99" i="8"/>
  <c r="D99" i="8"/>
  <c r="F99" i="8" s="1"/>
  <c r="C99" i="8"/>
  <c r="L99" i="8" s="1"/>
  <c r="R98" i="8"/>
  <c r="N98" i="8"/>
  <c r="P98" i="8" s="1"/>
  <c r="J98" i="8"/>
  <c r="D98" i="8"/>
  <c r="F98" i="8" s="1"/>
  <c r="C98" i="8"/>
  <c r="R23" i="8"/>
  <c r="N23" i="8"/>
  <c r="J23" i="8"/>
  <c r="D23" i="8"/>
  <c r="F23" i="8" s="1"/>
  <c r="C23" i="8"/>
  <c r="R22" i="8"/>
  <c r="N22" i="8"/>
  <c r="J22" i="8"/>
  <c r="D22" i="8"/>
  <c r="F22" i="8" s="1"/>
  <c r="C22" i="8"/>
  <c r="R21" i="8"/>
  <c r="N21" i="8"/>
  <c r="O21" i="8" s="1"/>
  <c r="J21" i="8"/>
  <c r="D21" i="8"/>
  <c r="F21" i="8" s="1"/>
  <c r="C21" i="8"/>
  <c r="R20" i="8"/>
  <c r="N20" i="8"/>
  <c r="J20" i="8"/>
  <c r="D20" i="8"/>
  <c r="F20" i="8" s="1"/>
  <c r="C20" i="8"/>
  <c r="R19" i="8"/>
  <c r="N19" i="8"/>
  <c r="J19" i="8"/>
  <c r="F19" i="8"/>
  <c r="D19" i="8"/>
  <c r="C19" i="8"/>
  <c r="M19" i="8" s="1"/>
  <c r="R97" i="8"/>
  <c r="Q97" i="8"/>
  <c r="N97" i="8"/>
  <c r="P97" i="8" s="1"/>
  <c r="J97" i="8"/>
  <c r="F97" i="8"/>
  <c r="D97" i="8"/>
  <c r="C97" i="8"/>
  <c r="M97" i="8" s="1"/>
  <c r="R96" i="8"/>
  <c r="N96" i="8"/>
  <c r="O96" i="8" s="1"/>
  <c r="J96" i="8"/>
  <c r="D96" i="8"/>
  <c r="F96" i="8" s="1"/>
  <c r="C96" i="8"/>
  <c r="R95" i="8"/>
  <c r="J95" i="8"/>
  <c r="D95" i="8"/>
  <c r="F95" i="8" s="1"/>
  <c r="C95" i="8"/>
  <c r="L95" i="8" s="1"/>
  <c r="R94" i="8"/>
  <c r="N94" i="8"/>
  <c r="O94" i="8" s="1"/>
  <c r="J94" i="8"/>
  <c r="D94" i="8"/>
  <c r="F94" i="8" s="1"/>
  <c r="C94" i="8"/>
  <c r="R93" i="8"/>
  <c r="N93" i="8"/>
  <c r="J93" i="8"/>
  <c r="F93" i="8"/>
  <c r="D93" i="8"/>
  <c r="C93" i="8"/>
  <c r="R92" i="8"/>
  <c r="Q92" i="8"/>
  <c r="N92" i="8"/>
  <c r="O92" i="8" s="1"/>
  <c r="J92" i="8"/>
  <c r="F92" i="8"/>
  <c r="D92" i="8"/>
  <c r="C92" i="8"/>
  <c r="M92" i="8" s="1"/>
  <c r="R91" i="8"/>
  <c r="N91" i="8"/>
  <c r="J91" i="8"/>
  <c r="D91" i="8"/>
  <c r="F91" i="8" s="1"/>
  <c r="C91" i="8"/>
  <c r="M91" i="8" s="1"/>
  <c r="R4" i="8"/>
  <c r="N4" i="8"/>
  <c r="O4" i="8" s="1"/>
  <c r="J4" i="8"/>
  <c r="D4" i="8"/>
  <c r="F4" i="8" s="1"/>
  <c r="C4" i="8"/>
  <c r="R90" i="8"/>
  <c r="N90" i="8"/>
  <c r="O90" i="8" s="1"/>
  <c r="J90" i="8"/>
  <c r="D90" i="8"/>
  <c r="F90" i="8" s="1"/>
  <c r="C90" i="8"/>
  <c r="M90" i="8" s="1"/>
  <c r="R89" i="8"/>
  <c r="N89" i="8"/>
  <c r="J89" i="8"/>
  <c r="D89" i="8"/>
  <c r="F89" i="8" s="1"/>
  <c r="C89" i="8"/>
  <c r="L89" i="8" s="1"/>
  <c r="R45" i="8"/>
  <c r="N45" i="8"/>
  <c r="O45" i="8" s="1"/>
  <c r="J45" i="8"/>
  <c r="D45" i="8"/>
  <c r="F45" i="8" s="1"/>
  <c r="C45" i="8"/>
  <c r="R88" i="8"/>
  <c r="N88" i="8"/>
  <c r="J88" i="8"/>
  <c r="D88" i="8"/>
  <c r="F88" i="8" s="1"/>
  <c r="C88" i="8"/>
  <c r="K88" i="8" s="1"/>
  <c r="R87" i="8"/>
  <c r="N87" i="8"/>
  <c r="O87" i="8" s="1"/>
  <c r="J87" i="8"/>
  <c r="D87" i="8"/>
  <c r="F87" i="8" s="1"/>
  <c r="C87" i="8"/>
  <c r="R86" i="8"/>
  <c r="N86" i="8"/>
  <c r="O86" i="8" s="1"/>
  <c r="J86" i="8"/>
  <c r="F86" i="8"/>
  <c r="D86" i="8"/>
  <c r="C86" i="8"/>
  <c r="R85" i="8"/>
  <c r="N85" i="8"/>
  <c r="J85" i="8"/>
  <c r="D85" i="8"/>
  <c r="F85" i="8" s="1"/>
  <c r="C85" i="8"/>
  <c r="R57" i="8"/>
  <c r="N57" i="8"/>
  <c r="J57" i="8"/>
  <c r="F57" i="8"/>
  <c r="D57" i="8"/>
  <c r="C57" i="8"/>
  <c r="R84" i="8"/>
  <c r="Q84" i="8"/>
  <c r="N84" i="8"/>
  <c r="O84" i="8" s="1"/>
  <c r="J84" i="8"/>
  <c r="D84" i="8"/>
  <c r="F84" i="8" s="1"/>
  <c r="C84" i="8"/>
  <c r="R83" i="8"/>
  <c r="N83" i="8"/>
  <c r="J83" i="8"/>
  <c r="D83" i="8"/>
  <c r="F83" i="8" s="1"/>
  <c r="C83" i="8"/>
  <c r="R82" i="8"/>
  <c r="N82" i="8"/>
  <c r="J82" i="8"/>
  <c r="D82" i="8"/>
  <c r="F82" i="8" s="1"/>
  <c r="C82" i="8"/>
  <c r="Q82" i="8" s="1"/>
  <c r="R18" i="8"/>
  <c r="N18" i="8"/>
  <c r="J18" i="8"/>
  <c r="D18" i="8"/>
  <c r="F18" i="8" s="1"/>
  <c r="C18" i="8"/>
  <c r="R81" i="8"/>
  <c r="N81" i="8"/>
  <c r="O81" i="8" s="1"/>
  <c r="J81" i="8"/>
  <c r="D81" i="8"/>
  <c r="F81" i="8" s="1"/>
  <c r="C81" i="8"/>
  <c r="R40" i="8"/>
  <c r="N40" i="8"/>
  <c r="O40" i="8" s="1"/>
  <c r="J40" i="8"/>
  <c r="D40" i="8"/>
  <c r="F40" i="8" s="1"/>
  <c r="C40" i="8"/>
  <c r="R44" i="8"/>
  <c r="N44" i="8"/>
  <c r="O44" i="8" s="1"/>
  <c r="J44" i="8"/>
  <c r="D44" i="8"/>
  <c r="F44" i="8" s="1"/>
  <c r="C44" i="8"/>
  <c r="R17" i="8"/>
  <c r="N17" i="8"/>
  <c r="O17" i="8" s="1"/>
  <c r="J17" i="8"/>
  <c r="D17" i="8"/>
  <c r="F17" i="8" s="1"/>
  <c r="C17" i="8"/>
  <c r="R56" i="8"/>
  <c r="N56" i="8"/>
  <c r="O56" i="8" s="1"/>
  <c r="J56" i="8"/>
  <c r="F56" i="8"/>
  <c r="D56" i="8"/>
  <c r="C56" i="8"/>
  <c r="R80" i="8"/>
  <c r="N80" i="8"/>
  <c r="J80" i="8"/>
  <c r="D80" i="8"/>
  <c r="F80" i="8" s="1"/>
  <c r="C80" i="8"/>
  <c r="Q80" i="8" s="1"/>
  <c r="R79" i="8"/>
  <c r="N79" i="8"/>
  <c r="O79" i="8" s="1"/>
  <c r="J79" i="8"/>
  <c r="D79" i="8"/>
  <c r="F79" i="8" s="1"/>
  <c r="C79" i="8"/>
  <c r="R78" i="8"/>
  <c r="J78" i="8"/>
  <c r="D78" i="8"/>
  <c r="F78" i="8" s="1"/>
  <c r="C78" i="8"/>
  <c r="L78" i="8" s="1"/>
  <c r="R55" i="8"/>
  <c r="N55" i="8"/>
  <c r="J55" i="8"/>
  <c r="D55" i="8"/>
  <c r="F55" i="8" s="1"/>
  <c r="C55" i="8"/>
  <c r="R43" i="8"/>
  <c r="N43" i="8"/>
  <c r="J43" i="8"/>
  <c r="D43" i="8"/>
  <c r="F43" i="8" s="1"/>
  <c r="C43" i="8"/>
  <c r="R77" i="8"/>
  <c r="N77" i="8"/>
  <c r="J77" i="8"/>
  <c r="D77" i="8"/>
  <c r="F77" i="8" s="1"/>
  <c r="C77" i="8"/>
  <c r="R76" i="8"/>
  <c r="N76" i="8"/>
  <c r="P76" i="8" s="1"/>
  <c r="J76" i="8"/>
  <c r="F76" i="8"/>
  <c r="D76" i="8"/>
  <c r="C76" i="8"/>
  <c r="R75" i="8"/>
  <c r="Q75" i="8"/>
  <c r="N75" i="8"/>
  <c r="J75" i="8"/>
  <c r="F75" i="8"/>
  <c r="D75" i="8"/>
  <c r="C75" i="8"/>
  <c r="R63" i="8"/>
  <c r="N63" i="8"/>
  <c r="P63" i="8" s="1"/>
  <c r="J63" i="8"/>
  <c r="D63" i="8"/>
  <c r="F63" i="8" s="1"/>
  <c r="C63" i="8"/>
  <c r="R16" i="8"/>
  <c r="N16" i="8"/>
  <c r="J16" i="8"/>
  <c r="D16" i="8"/>
  <c r="F16" i="8" s="1"/>
  <c r="C16" i="8"/>
  <c r="R74" i="8"/>
  <c r="N74" i="8"/>
  <c r="J74" i="8"/>
  <c r="D74" i="8"/>
  <c r="F74" i="8" s="1"/>
  <c r="C74" i="8"/>
  <c r="L74" i="8" s="1"/>
  <c r="R15" i="8"/>
  <c r="N15" i="8"/>
  <c r="J15" i="8"/>
  <c r="K15" i="8" s="1"/>
  <c r="D15" i="8"/>
  <c r="F15" i="8" s="1"/>
  <c r="C15" i="8"/>
  <c r="R73" i="8"/>
  <c r="N73" i="8"/>
  <c r="J73" i="8"/>
  <c r="D73" i="8"/>
  <c r="F73" i="8" s="1"/>
  <c r="C73" i="8"/>
  <c r="M73" i="8" s="1"/>
  <c r="R72" i="8"/>
  <c r="N72" i="8"/>
  <c r="P72" i="8" s="1"/>
  <c r="J72" i="8"/>
  <c r="D72" i="8"/>
  <c r="F72" i="8" s="1"/>
  <c r="C72" i="8"/>
  <c r="R71" i="8"/>
  <c r="N71" i="8"/>
  <c r="J71" i="8"/>
  <c r="D71" i="8"/>
  <c r="F71" i="8" s="1"/>
  <c r="C71" i="8"/>
  <c r="L71" i="8" s="1"/>
  <c r="R3" i="8"/>
  <c r="N3" i="8"/>
  <c r="J3" i="8"/>
  <c r="D3" i="8"/>
  <c r="F3" i="8" s="1"/>
  <c r="C3" i="8"/>
  <c r="K3" i="8" s="1"/>
  <c r="R54" i="8"/>
  <c r="N54" i="8"/>
  <c r="J54" i="8"/>
  <c r="F54" i="8"/>
  <c r="D54" i="8"/>
  <c r="C54" i="8"/>
  <c r="R14" i="8"/>
  <c r="N14" i="8"/>
  <c r="J14" i="8"/>
  <c r="D14" i="8"/>
  <c r="F14" i="8" s="1"/>
  <c r="C14" i="8"/>
  <c r="L14" i="8" s="1"/>
  <c r="R70" i="8"/>
  <c r="N70" i="8"/>
  <c r="J70" i="8"/>
  <c r="D70" i="8"/>
  <c r="F70" i="8" s="1"/>
  <c r="C70" i="8"/>
  <c r="M70" i="8" s="1"/>
  <c r="R69" i="8"/>
  <c r="N69" i="8"/>
  <c r="J69" i="8"/>
  <c r="D69" i="8"/>
  <c r="F69" i="8" s="1"/>
  <c r="C69" i="8"/>
  <c r="L69" i="8" s="1"/>
  <c r="R53" i="8"/>
  <c r="N53" i="8"/>
  <c r="J53" i="8"/>
  <c r="D53" i="8"/>
  <c r="F53" i="8" s="1"/>
  <c r="C53" i="8"/>
  <c r="M53" i="8" s="1"/>
  <c r="AB11" i="8"/>
  <c r="Z11" i="8"/>
  <c r="R68" i="8"/>
  <c r="N68" i="8"/>
  <c r="P68" i="8" s="1"/>
  <c r="J68" i="8"/>
  <c r="F68" i="8"/>
  <c r="D68" i="8"/>
  <c r="C68" i="8"/>
  <c r="AB10" i="8"/>
  <c r="Z10" i="8"/>
  <c r="R42" i="8"/>
  <c r="N42" i="8"/>
  <c r="J42" i="8"/>
  <c r="F42" i="8"/>
  <c r="D42" i="8"/>
  <c r="C42" i="8"/>
  <c r="L42" i="8" s="1"/>
  <c r="AB9" i="8"/>
  <c r="Z9" i="8"/>
  <c r="R67" i="8"/>
  <c r="N67" i="8"/>
  <c r="J67" i="8"/>
  <c r="D67" i="8"/>
  <c r="F67" i="8" s="1"/>
  <c r="C67" i="8"/>
  <c r="Z8" i="8"/>
  <c r="AA8" i="8" s="1"/>
  <c r="AB8" i="8" s="1"/>
  <c r="R66" i="8"/>
  <c r="N66" i="8"/>
  <c r="J66" i="8"/>
  <c r="K66" i="8" s="1"/>
  <c r="D66" i="8"/>
  <c r="F66" i="8" s="1"/>
  <c r="C66" i="8"/>
  <c r="M66" i="8" s="1"/>
  <c r="Z7" i="8"/>
  <c r="AA7" i="8" s="1"/>
  <c r="AB7" i="8" s="1"/>
  <c r="R52" i="8"/>
  <c r="J52" i="8"/>
  <c r="F52" i="8"/>
  <c r="D52" i="8"/>
  <c r="C52" i="8"/>
  <c r="R13" i="8"/>
  <c r="N13" i="8"/>
  <c r="J13" i="8"/>
  <c r="D13" i="8"/>
  <c r="F13" i="8" s="1"/>
  <c r="C13" i="8"/>
  <c r="R12" i="8"/>
  <c r="N12" i="8"/>
  <c r="J12" i="8"/>
  <c r="D12" i="8"/>
  <c r="F12" i="8" s="1"/>
  <c r="C12" i="8"/>
  <c r="L12" i="8" s="1"/>
  <c r="R65" i="8"/>
  <c r="N65" i="8"/>
  <c r="J65" i="8"/>
  <c r="D65" i="8"/>
  <c r="F65" i="8" s="1"/>
  <c r="C65" i="8"/>
  <c r="L65" i="8" s="1"/>
  <c r="R64" i="8"/>
  <c r="N64" i="8"/>
  <c r="J64" i="8"/>
  <c r="D64" i="8"/>
  <c r="F64" i="8" s="1"/>
  <c r="C64" i="8"/>
  <c r="M152" i="7"/>
  <c r="M149" i="7"/>
  <c r="P60" i="7"/>
  <c r="O137" i="7"/>
  <c r="M35" i="7"/>
  <c r="L9" i="7"/>
  <c r="M116" i="7"/>
  <c r="R195" i="7"/>
  <c r="R196" i="7" s="1"/>
  <c r="D195" i="7"/>
  <c r="F195" i="7" s="1"/>
  <c r="C195" i="7"/>
  <c r="J195" i="7" s="1"/>
  <c r="R194" i="7"/>
  <c r="D194" i="7"/>
  <c r="F194" i="7" s="1"/>
  <c r="C194" i="7"/>
  <c r="J194" i="7" s="1"/>
  <c r="R193" i="7"/>
  <c r="D193" i="7"/>
  <c r="F193" i="7" s="1"/>
  <c r="C193" i="7"/>
  <c r="J193" i="7" s="1"/>
  <c r="R192" i="7"/>
  <c r="D192" i="7"/>
  <c r="F192" i="7" s="1"/>
  <c r="C192" i="7"/>
  <c r="J192" i="7" s="1"/>
  <c r="R191" i="7"/>
  <c r="D191" i="7"/>
  <c r="F191" i="7" s="1"/>
  <c r="C191" i="7"/>
  <c r="J191" i="7" s="1"/>
  <c r="R190" i="7"/>
  <c r="D190" i="7"/>
  <c r="F190" i="7" s="1"/>
  <c r="C190" i="7"/>
  <c r="J190" i="7" s="1"/>
  <c r="R189" i="7"/>
  <c r="D189" i="7"/>
  <c r="F189" i="7" s="1"/>
  <c r="C189" i="7"/>
  <c r="J189" i="7" s="1"/>
  <c r="R188" i="7"/>
  <c r="D188" i="7"/>
  <c r="F188" i="7" s="1"/>
  <c r="C188" i="7"/>
  <c r="J188" i="7" s="1"/>
  <c r="R187" i="7"/>
  <c r="D187" i="7"/>
  <c r="F187" i="7" s="1"/>
  <c r="C187" i="7"/>
  <c r="J187" i="7" s="1"/>
  <c r="R186" i="7"/>
  <c r="D186" i="7"/>
  <c r="F186" i="7" s="1"/>
  <c r="C186" i="7"/>
  <c r="J186" i="7" s="1"/>
  <c r="R185" i="7"/>
  <c r="D185" i="7"/>
  <c r="F185" i="7" s="1"/>
  <c r="C185" i="7"/>
  <c r="J185" i="7" s="1"/>
  <c r="R184" i="7"/>
  <c r="D184" i="7"/>
  <c r="F184" i="7" s="1"/>
  <c r="C184" i="7"/>
  <c r="J184" i="7" s="1"/>
  <c r="R183" i="7"/>
  <c r="D183" i="7"/>
  <c r="F183" i="7" s="1"/>
  <c r="C183" i="7"/>
  <c r="J183" i="7" s="1"/>
  <c r="R182" i="7"/>
  <c r="D182" i="7"/>
  <c r="F182" i="7" s="1"/>
  <c r="C182" i="7"/>
  <c r="J182" i="7" s="1"/>
  <c r="R181" i="7"/>
  <c r="D181" i="7"/>
  <c r="F181" i="7" s="1"/>
  <c r="C181" i="7"/>
  <c r="J181" i="7" s="1"/>
  <c r="R180" i="7"/>
  <c r="D180" i="7"/>
  <c r="F180" i="7" s="1"/>
  <c r="C180" i="7"/>
  <c r="J180" i="7" s="1"/>
  <c r="R179" i="7"/>
  <c r="D179" i="7"/>
  <c r="F179" i="7" s="1"/>
  <c r="C179" i="7"/>
  <c r="J179" i="7" s="1"/>
  <c r="R178" i="7"/>
  <c r="D178" i="7"/>
  <c r="F178" i="7" s="1"/>
  <c r="C178" i="7"/>
  <c r="J178" i="7" s="1"/>
  <c r="R177" i="7"/>
  <c r="D177" i="7"/>
  <c r="F177" i="7" s="1"/>
  <c r="C177" i="7"/>
  <c r="J177" i="7" s="1"/>
  <c r="R176" i="7"/>
  <c r="D176" i="7"/>
  <c r="F176" i="7" s="1"/>
  <c r="C176" i="7"/>
  <c r="J176" i="7" s="1"/>
  <c r="R175" i="7"/>
  <c r="D175" i="7"/>
  <c r="F175" i="7" s="1"/>
  <c r="C175" i="7"/>
  <c r="J175" i="7" s="1"/>
  <c r="R174" i="7"/>
  <c r="D174" i="7"/>
  <c r="F174" i="7" s="1"/>
  <c r="C174" i="7"/>
  <c r="J174" i="7" s="1"/>
  <c r="R173" i="7"/>
  <c r="D173" i="7"/>
  <c r="F173" i="7" s="1"/>
  <c r="C173" i="7"/>
  <c r="J173" i="7" s="1"/>
  <c r="R172" i="7"/>
  <c r="D172" i="7"/>
  <c r="F172" i="7" s="1"/>
  <c r="C172" i="7"/>
  <c r="J172" i="7" s="1"/>
  <c r="R171" i="7"/>
  <c r="D171" i="7"/>
  <c r="F171" i="7" s="1"/>
  <c r="C171" i="7"/>
  <c r="J171" i="7" s="1"/>
  <c r="R170" i="7"/>
  <c r="D170" i="7"/>
  <c r="F170" i="7" s="1"/>
  <c r="C170" i="7"/>
  <c r="J170" i="7" s="1"/>
  <c r="R169" i="7"/>
  <c r="D169" i="7"/>
  <c r="F169" i="7" s="1"/>
  <c r="C169" i="7"/>
  <c r="J169" i="7" s="1"/>
  <c r="R168" i="7"/>
  <c r="D168" i="7"/>
  <c r="F168" i="7" s="1"/>
  <c r="C168" i="7"/>
  <c r="J168" i="7" s="1"/>
  <c r="R167" i="7"/>
  <c r="D167" i="7"/>
  <c r="F167" i="7" s="1"/>
  <c r="C167" i="7"/>
  <c r="J167" i="7" s="1"/>
  <c r="R166" i="7"/>
  <c r="D166" i="7"/>
  <c r="F166" i="7" s="1"/>
  <c r="C166" i="7"/>
  <c r="J166" i="7" s="1"/>
  <c r="R165" i="7"/>
  <c r="D165" i="7"/>
  <c r="F165" i="7" s="1"/>
  <c r="C165" i="7"/>
  <c r="J165" i="7" s="1"/>
  <c r="R164" i="7"/>
  <c r="D164" i="7"/>
  <c r="F164" i="7" s="1"/>
  <c r="C164" i="7"/>
  <c r="J164" i="7" s="1"/>
  <c r="R163" i="7"/>
  <c r="D163" i="7"/>
  <c r="F163" i="7" s="1"/>
  <c r="C163" i="7"/>
  <c r="J163" i="7" s="1"/>
  <c r="R162" i="7"/>
  <c r="D162" i="7"/>
  <c r="F162" i="7" s="1"/>
  <c r="C162" i="7"/>
  <c r="J162" i="7" s="1"/>
  <c r="R161" i="7"/>
  <c r="D161" i="7"/>
  <c r="F161" i="7" s="1"/>
  <c r="C161" i="7"/>
  <c r="J161" i="7" s="1"/>
  <c r="R160" i="7"/>
  <c r="D160" i="7"/>
  <c r="F160" i="7" s="1"/>
  <c r="C160" i="7"/>
  <c r="J160" i="7" s="1"/>
  <c r="R159" i="7"/>
  <c r="D159" i="7"/>
  <c r="F159" i="7" s="1"/>
  <c r="C159" i="7"/>
  <c r="J159" i="7" s="1"/>
  <c r="R158" i="7"/>
  <c r="D158" i="7"/>
  <c r="F158" i="7" s="1"/>
  <c r="C158" i="7"/>
  <c r="J158" i="7" s="1"/>
  <c r="R157" i="7"/>
  <c r="D157" i="7"/>
  <c r="F157" i="7" s="1"/>
  <c r="C157" i="7"/>
  <c r="J157" i="7" s="1"/>
  <c r="R156" i="7"/>
  <c r="D156" i="7"/>
  <c r="F156" i="7" s="1"/>
  <c r="C156" i="7"/>
  <c r="J156" i="7" s="1"/>
  <c r="R155" i="7"/>
  <c r="D155" i="7"/>
  <c r="F155" i="7" s="1"/>
  <c r="C155" i="7"/>
  <c r="J155" i="7" s="1"/>
  <c r="R154" i="7"/>
  <c r="N154" i="7"/>
  <c r="J154" i="7"/>
  <c r="D154" i="7"/>
  <c r="F154" i="7" s="1"/>
  <c r="C154" i="7"/>
  <c r="R153" i="7"/>
  <c r="N153" i="7"/>
  <c r="J153" i="7"/>
  <c r="D153" i="7"/>
  <c r="F153" i="7" s="1"/>
  <c r="C153" i="7"/>
  <c r="L153" i="7" s="1"/>
  <c r="R62" i="7"/>
  <c r="N62" i="7"/>
  <c r="J62" i="7"/>
  <c r="D62" i="7"/>
  <c r="F62" i="7" s="1"/>
  <c r="C62" i="7"/>
  <c r="K62" i="7" s="1"/>
  <c r="R152" i="7"/>
  <c r="N152" i="7"/>
  <c r="O152" i="7" s="1"/>
  <c r="J152" i="7"/>
  <c r="D152" i="7"/>
  <c r="F152" i="7" s="1"/>
  <c r="C152" i="7"/>
  <c r="L152" i="7" s="1"/>
  <c r="R151" i="7"/>
  <c r="N151" i="7"/>
  <c r="O151" i="7" s="1"/>
  <c r="J151" i="7"/>
  <c r="D151" i="7"/>
  <c r="F151" i="7" s="1"/>
  <c r="C151" i="7"/>
  <c r="R150" i="7"/>
  <c r="N150" i="7"/>
  <c r="O150" i="7" s="1"/>
  <c r="J150" i="7"/>
  <c r="D150" i="7"/>
  <c r="F150" i="7" s="1"/>
  <c r="C150" i="7"/>
  <c r="L150" i="7" s="1"/>
  <c r="R149" i="7"/>
  <c r="N149" i="7"/>
  <c r="O149" i="7" s="1"/>
  <c r="J149" i="7"/>
  <c r="K149" i="7" s="1"/>
  <c r="D149" i="7"/>
  <c r="F149" i="7" s="1"/>
  <c r="C149" i="7"/>
  <c r="Q149" i="7" s="1"/>
  <c r="R61" i="7"/>
  <c r="N61" i="7"/>
  <c r="J61" i="7"/>
  <c r="D61" i="7"/>
  <c r="F61" i="7" s="1"/>
  <c r="C61" i="7"/>
  <c r="M61" i="7" s="1"/>
  <c r="R148" i="7"/>
  <c r="N148" i="7"/>
  <c r="O148" i="7" s="1"/>
  <c r="J148" i="7"/>
  <c r="D148" i="7"/>
  <c r="F148" i="7" s="1"/>
  <c r="C148" i="7"/>
  <c r="R147" i="7"/>
  <c r="N147" i="7"/>
  <c r="O147" i="7" s="1"/>
  <c r="J147" i="7"/>
  <c r="F147" i="7"/>
  <c r="D147" i="7"/>
  <c r="C147" i="7"/>
  <c r="L147" i="7" s="1"/>
  <c r="R11" i="7"/>
  <c r="N11" i="7"/>
  <c r="J11" i="7"/>
  <c r="D11" i="7"/>
  <c r="F11" i="7" s="1"/>
  <c r="C11" i="7"/>
  <c r="L11" i="7" s="1"/>
  <c r="R146" i="7"/>
  <c r="J146" i="7"/>
  <c r="D146" i="7"/>
  <c r="F146" i="7" s="1"/>
  <c r="C146" i="7"/>
  <c r="L146" i="7" s="1"/>
  <c r="R39" i="7"/>
  <c r="N39" i="7"/>
  <c r="P39" i="7" s="1"/>
  <c r="J39" i="7"/>
  <c r="D39" i="7"/>
  <c r="F39" i="7" s="1"/>
  <c r="C39" i="7"/>
  <c r="L39" i="7" s="1"/>
  <c r="R145" i="7"/>
  <c r="N145" i="7"/>
  <c r="J145" i="7"/>
  <c r="D145" i="7"/>
  <c r="F145" i="7" s="1"/>
  <c r="C145" i="7"/>
  <c r="R144" i="7"/>
  <c r="N144" i="7"/>
  <c r="O144" i="7" s="1"/>
  <c r="J144" i="7"/>
  <c r="D144" i="7"/>
  <c r="F144" i="7" s="1"/>
  <c r="C144" i="7"/>
  <c r="R143" i="7"/>
  <c r="N143" i="7"/>
  <c r="O143" i="7" s="1"/>
  <c r="K143" i="7"/>
  <c r="J143" i="7"/>
  <c r="D143" i="7"/>
  <c r="F143" i="7" s="1"/>
  <c r="C143" i="7"/>
  <c r="Q143" i="7" s="1"/>
  <c r="R142" i="7"/>
  <c r="N142" i="7"/>
  <c r="O142" i="7" s="1"/>
  <c r="J142" i="7"/>
  <c r="D142" i="7"/>
  <c r="F142" i="7" s="1"/>
  <c r="C142" i="7"/>
  <c r="L142" i="7" s="1"/>
  <c r="R38" i="7"/>
  <c r="N38" i="7"/>
  <c r="J38" i="7"/>
  <c r="D38" i="7"/>
  <c r="F38" i="7" s="1"/>
  <c r="C38" i="7"/>
  <c r="R141" i="7"/>
  <c r="N141" i="7"/>
  <c r="J141" i="7"/>
  <c r="F141" i="7"/>
  <c r="D141" i="7"/>
  <c r="C141" i="7"/>
  <c r="R37" i="7"/>
  <c r="N37" i="7"/>
  <c r="P37" i="7" s="1"/>
  <c r="J37" i="7"/>
  <c r="D37" i="7"/>
  <c r="F37" i="7" s="1"/>
  <c r="C37" i="7"/>
  <c r="L37" i="7" s="1"/>
  <c r="R140" i="7"/>
  <c r="N140" i="7"/>
  <c r="J140" i="7"/>
  <c r="D140" i="7"/>
  <c r="F140" i="7" s="1"/>
  <c r="C140" i="7"/>
  <c r="R139" i="7"/>
  <c r="N139" i="7"/>
  <c r="J139" i="7"/>
  <c r="D139" i="7"/>
  <c r="F139" i="7" s="1"/>
  <c r="C139" i="7"/>
  <c r="R138" i="7"/>
  <c r="N138" i="7"/>
  <c r="O138" i="7" s="1"/>
  <c r="J138" i="7"/>
  <c r="D138" i="7"/>
  <c r="F138" i="7" s="1"/>
  <c r="C138" i="7"/>
  <c r="R60" i="7"/>
  <c r="N60" i="7"/>
  <c r="O60" i="7" s="1"/>
  <c r="J60" i="7"/>
  <c r="D60" i="7"/>
  <c r="F60" i="7" s="1"/>
  <c r="C60" i="7"/>
  <c r="R36" i="7"/>
  <c r="N36" i="7"/>
  <c r="P36" i="7" s="1"/>
  <c r="J36" i="7"/>
  <c r="D36" i="7"/>
  <c r="F36" i="7" s="1"/>
  <c r="C36" i="7"/>
  <c r="M36" i="7" s="1"/>
  <c r="R137" i="7"/>
  <c r="N137" i="7"/>
  <c r="P137" i="7" s="1"/>
  <c r="J137" i="7"/>
  <c r="K137" i="7" s="1"/>
  <c r="D137" i="7"/>
  <c r="F137" i="7" s="1"/>
  <c r="C137" i="7"/>
  <c r="L137" i="7" s="1"/>
  <c r="R136" i="7"/>
  <c r="N136" i="7"/>
  <c r="O136" i="7" s="1"/>
  <c r="J136" i="7"/>
  <c r="D136" i="7"/>
  <c r="F136" i="7" s="1"/>
  <c r="C136" i="7"/>
  <c r="R135" i="7"/>
  <c r="N135" i="7"/>
  <c r="O135" i="7" s="1"/>
  <c r="J135" i="7"/>
  <c r="D135" i="7"/>
  <c r="F135" i="7" s="1"/>
  <c r="C135" i="7"/>
  <c r="L135" i="7" s="1"/>
  <c r="R134" i="7"/>
  <c r="N134" i="7"/>
  <c r="P134" i="7" s="1"/>
  <c r="J134" i="7"/>
  <c r="D134" i="7"/>
  <c r="F134" i="7" s="1"/>
  <c r="C134" i="7"/>
  <c r="R35" i="7"/>
  <c r="N35" i="7"/>
  <c r="J35" i="7"/>
  <c r="K35" i="7" s="1"/>
  <c r="D35" i="7"/>
  <c r="F35" i="7" s="1"/>
  <c r="C35" i="7"/>
  <c r="R133" i="7"/>
  <c r="N133" i="7"/>
  <c r="J133" i="7"/>
  <c r="D133" i="7"/>
  <c r="F133" i="7" s="1"/>
  <c r="C133" i="7"/>
  <c r="R59" i="7"/>
  <c r="N59" i="7"/>
  <c r="P59" i="7" s="1"/>
  <c r="J59" i="7"/>
  <c r="D59" i="7"/>
  <c r="F59" i="7" s="1"/>
  <c r="C59" i="7"/>
  <c r="R132" i="7"/>
  <c r="J132" i="7"/>
  <c r="D132" i="7"/>
  <c r="F132" i="7" s="1"/>
  <c r="C132" i="7"/>
  <c r="R131" i="7"/>
  <c r="N131" i="7"/>
  <c r="J131" i="7"/>
  <c r="D131" i="7"/>
  <c r="F131" i="7" s="1"/>
  <c r="C131" i="7"/>
  <c r="R130" i="7"/>
  <c r="N130" i="7"/>
  <c r="K130" i="7"/>
  <c r="J130" i="7"/>
  <c r="D130" i="7"/>
  <c r="F130" i="7" s="1"/>
  <c r="C130" i="7"/>
  <c r="R10" i="7"/>
  <c r="N10" i="7"/>
  <c r="J10" i="7"/>
  <c r="D10" i="7"/>
  <c r="F10" i="7" s="1"/>
  <c r="C10" i="7"/>
  <c r="R129" i="7"/>
  <c r="N129" i="7"/>
  <c r="J129" i="7"/>
  <c r="D129" i="7"/>
  <c r="F129" i="7" s="1"/>
  <c r="C129" i="7"/>
  <c r="R128" i="7"/>
  <c r="N128" i="7"/>
  <c r="O128" i="7" s="1"/>
  <c r="J128" i="7"/>
  <c r="D128" i="7"/>
  <c r="F128" i="7" s="1"/>
  <c r="C128" i="7"/>
  <c r="R127" i="7"/>
  <c r="N127" i="7"/>
  <c r="J127" i="7"/>
  <c r="D127" i="7"/>
  <c r="F127" i="7" s="1"/>
  <c r="C127" i="7"/>
  <c r="R41" i="7"/>
  <c r="N41" i="7"/>
  <c r="J41" i="7"/>
  <c r="D41" i="7"/>
  <c r="F41" i="7" s="1"/>
  <c r="C41" i="7"/>
  <c r="Q41" i="7" s="1"/>
  <c r="R126" i="7"/>
  <c r="N126" i="7"/>
  <c r="J126" i="7"/>
  <c r="D126" i="7"/>
  <c r="F126" i="7" s="1"/>
  <c r="C126" i="7"/>
  <c r="M126" i="7" s="1"/>
  <c r="R125" i="7"/>
  <c r="N125" i="7"/>
  <c r="O125" i="7" s="1"/>
  <c r="J125" i="7"/>
  <c r="D125" i="7"/>
  <c r="F125" i="7" s="1"/>
  <c r="C125" i="7"/>
  <c r="R124" i="7"/>
  <c r="N124" i="7"/>
  <c r="O124" i="7" s="1"/>
  <c r="K124" i="7"/>
  <c r="J124" i="7"/>
  <c r="D124" i="7"/>
  <c r="F124" i="7" s="1"/>
  <c r="C124" i="7"/>
  <c r="L124" i="7" s="1"/>
  <c r="R123" i="7"/>
  <c r="N123" i="7"/>
  <c r="J123" i="7"/>
  <c r="D123" i="7"/>
  <c r="F123" i="7" s="1"/>
  <c r="C123" i="7"/>
  <c r="R122" i="7"/>
  <c r="N122" i="7"/>
  <c r="J122" i="7"/>
  <c r="D122" i="7"/>
  <c r="F122" i="7" s="1"/>
  <c r="C122" i="7"/>
  <c r="R121" i="7"/>
  <c r="N121" i="7"/>
  <c r="O121" i="7" s="1"/>
  <c r="J121" i="7"/>
  <c r="D121" i="7"/>
  <c r="F121" i="7" s="1"/>
  <c r="C121" i="7"/>
  <c r="R120" i="7"/>
  <c r="N120" i="7"/>
  <c r="O120" i="7" s="1"/>
  <c r="J120" i="7"/>
  <c r="D120" i="7"/>
  <c r="F120" i="7" s="1"/>
  <c r="C120" i="7"/>
  <c r="K120" i="7" s="1"/>
  <c r="R58" i="7"/>
  <c r="N58" i="7"/>
  <c r="J58" i="7"/>
  <c r="D58" i="7"/>
  <c r="F58" i="7" s="1"/>
  <c r="C58" i="7"/>
  <c r="Q58" i="7" s="1"/>
  <c r="R9" i="7"/>
  <c r="N9" i="7"/>
  <c r="J9" i="7"/>
  <c r="D9" i="7"/>
  <c r="F9" i="7" s="1"/>
  <c r="C9" i="7"/>
  <c r="R119" i="7"/>
  <c r="N119" i="7"/>
  <c r="J119" i="7"/>
  <c r="D119" i="7"/>
  <c r="F119" i="7" s="1"/>
  <c r="C119" i="7"/>
  <c r="R118" i="7"/>
  <c r="N118" i="7"/>
  <c r="O118" i="7" s="1"/>
  <c r="J118" i="7"/>
  <c r="K118" i="7" s="1"/>
  <c r="D118" i="7"/>
  <c r="F118" i="7" s="1"/>
  <c r="C118" i="7"/>
  <c r="L118" i="7" s="1"/>
  <c r="R117" i="7"/>
  <c r="N117" i="7"/>
  <c r="J117" i="7"/>
  <c r="D117" i="7"/>
  <c r="F117" i="7" s="1"/>
  <c r="C117" i="7"/>
  <c r="M117" i="7" s="1"/>
  <c r="R34" i="7"/>
  <c r="N34" i="7"/>
  <c r="J34" i="7"/>
  <c r="D34" i="7"/>
  <c r="F34" i="7" s="1"/>
  <c r="C34" i="7"/>
  <c r="R33" i="7"/>
  <c r="N33" i="7"/>
  <c r="O33" i="7" s="1"/>
  <c r="J33" i="7"/>
  <c r="D33" i="7"/>
  <c r="F33" i="7" s="1"/>
  <c r="C33" i="7"/>
  <c r="R32" i="7"/>
  <c r="N32" i="7"/>
  <c r="O32" i="7" s="1"/>
  <c r="K32" i="7"/>
  <c r="J32" i="7"/>
  <c r="D32" i="7"/>
  <c r="F32" i="7" s="1"/>
  <c r="C32" i="7"/>
  <c r="Q32" i="7" s="1"/>
  <c r="R31" i="7"/>
  <c r="N31" i="7"/>
  <c r="J31" i="7"/>
  <c r="D31" i="7"/>
  <c r="F31" i="7" s="1"/>
  <c r="C31" i="7"/>
  <c r="R30" i="7"/>
  <c r="N30" i="7"/>
  <c r="J30" i="7"/>
  <c r="D30" i="7"/>
  <c r="F30" i="7" s="1"/>
  <c r="C30" i="7"/>
  <c r="M30" i="7" s="1"/>
  <c r="R29" i="7"/>
  <c r="N29" i="7"/>
  <c r="J29" i="7"/>
  <c r="F29" i="7"/>
  <c r="D29" i="7"/>
  <c r="C29" i="7"/>
  <c r="R28" i="7"/>
  <c r="N28" i="7"/>
  <c r="J28" i="7"/>
  <c r="D28" i="7"/>
  <c r="F28" i="7" s="1"/>
  <c r="C28" i="7"/>
  <c r="L28" i="7" s="1"/>
  <c r="R116" i="7"/>
  <c r="N116" i="7"/>
  <c r="J116" i="7"/>
  <c r="D116" i="7"/>
  <c r="F116" i="7" s="1"/>
  <c r="C116" i="7"/>
  <c r="R51" i="7"/>
  <c r="N51" i="7"/>
  <c r="J51" i="7"/>
  <c r="D51" i="7"/>
  <c r="F51" i="7" s="1"/>
  <c r="C51" i="7"/>
  <c r="R27" i="7"/>
  <c r="N27" i="7"/>
  <c r="O27" i="7" s="1"/>
  <c r="J27" i="7"/>
  <c r="D27" i="7"/>
  <c r="F27" i="7" s="1"/>
  <c r="C27" i="7"/>
  <c r="R50" i="7"/>
  <c r="N50" i="7"/>
  <c r="O50" i="7" s="1"/>
  <c r="J50" i="7"/>
  <c r="D50" i="7"/>
  <c r="F50" i="7" s="1"/>
  <c r="C50" i="7"/>
  <c r="R49" i="7"/>
  <c r="N49" i="7"/>
  <c r="J49" i="7"/>
  <c r="D49" i="7"/>
  <c r="F49" i="7" s="1"/>
  <c r="C49" i="7"/>
  <c r="R26" i="7"/>
  <c r="N26" i="7"/>
  <c r="J26" i="7"/>
  <c r="D26" i="7"/>
  <c r="F26" i="7" s="1"/>
  <c r="C26" i="7"/>
  <c r="R115" i="7"/>
  <c r="N115" i="7"/>
  <c r="J115" i="7"/>
  <c r="D115" i="7"/>
  <c r="F115" i="7" s="1"/>
  <c r="C115" i="7"/>
  <c r="R48" i="7"/>
  <c r="N48" i="7"/>
  <c r="J48" i="7"/>
  <c r="D48" i="7"/>
  <c r="F48" i="7" s="1"/>
  <c r="C48" i="7"/>
  <c r="L48" i="7" s="1"/>
  <c r="R8" i="7"/>
  <c r="N8" i="7"/>
  <c r="J8" i="7"/>
  <c r="D8" i="7"/>
  <c r="F8" i="7" s="1"/>
  <c r="C8" i="7"/>
  <c r="L8" i="7" s="1"/>
  <c r="R25" i="7"/>
  <c r="N25" i="7"/>
  <c r="J25" i="7"/>
  <c r="K25" i="7" s="1"/>
  <c r="D25" i="7"/>
  <c r="F25" i="7" s="1"/>
  <c r="C25" i="7"/>
  <c r="Q25" i="7" s="1"/>
  <c r="R114" i="7"/>
  <c r="N114" i="7"/>
  <c r="O114" i="7" s="1"/>
  <c r="J114" i="7"/>
  <c r="D114" i="7"/>
  <c r="F114" i="7" s="1"/>
  <c r="C114" i="7"/>
  <c r="R113" i="7"/>
  <c r="N113" i="7"/>
  <c r="O113" i="7" s="1"/>
  <c r="J113" i="7"/>
  <c r="D113" i="7"/>
  <c r="F113" i="7" s="1"/>
  <c r="C113" i="7"/>
  <c r="R7" i="7"/>
  <c r="N7" i="7"/>
  <c r="J7" i="7"/>
  <c r="D7" i="7"/>
  <c r="F7" i="7" s="1"/>
  <c r="C7" i="7"/>
  <c r="M7" i="7" s="1"/>
  <c r="R112" i="7"/>
  <c r="N112" i="7"/>
  <c r="K112" i="7"/>
  <c r="J112" i="7"/>
  <c r="D112" i="7"/>
  <c r="F112" i="7" s="1"/>
  <c r="C112" i="7"/>
  <c r="M112" i="7" s="1"/>
  <c r="R111" i="7"/>
  <c r="N111" i="7"/>
  <c r="J111" i="7"/>
  <c r="D111" i="7"/>
  <c r="F111" i="7" s="1"/>
  <c r="C111" i="7"/>
  <c r="R6" i="7"/>
  <c r="N6" i="7"/>
  <c r="J6" i="7"/>
  <c r="D6" i="7"/>
  <c r="F6" i="7" s="1"/>
  <c r="C6" i="7"/>
  <c r="L6" i="7" s="1"/>
  <c r="R5" i="7"/>
  <c r="N5" i="7"/>
  <c r="J5" i="7"/>
  <c r="F5" i="7"/>
  <c r="D5" i="7"/>
  <c r="C5" i="7"/>
  <c r="L5" i="7" s="1"/>
  <c r="R110" i="7"/>
  <c r="N110" i="7"/>
  <c r="J110" i="7"/>
  <c r="D110" i="7"/>
  <c r="F110" i="7" s="1"/>
  <c r="C110" i="7"/>
  <c r="Q110" i="7" s="1"/>
  <c r="R109" i="7"/>
  <c r="N109" i="7"/>
  <c r="O109" i="7" s="1"/>
  <c r="J109" i="7"/>
  <c r="D109" i="7"/>
  <c r="F109" i="7" s="1"/>
  <c r="C109" i="7"/>
  <c r="R108" i="7"/>
  <c r="N108" i="7"/>
  <c r="O108" i="7" s="1"/>
  <c r="J108" i="7"/>
  <c r="K108" i="7" s="1"/>
  <c r="D108" i="7"/>
  <c r="F108" i="7" s="1"/>
  <c r="C108" i="7"/>
  <c r="R107" i="7"/>
  <c r="N107" i="7"/>
  <c r="J107" i="7"/>
  <c r="D107" i="7"/>
  <c r="F107" i="7" s="1"/>
  <c r="C107" i="7"/>
  <c r="M107" i="7" s="1"/>
  <c r="R106" i="7"/>
  <c r="N106" i="7"/>
  <c r="J106" i="7"/>
  <c r="K106" i="7" s="1"/>
  <c r="D106" i="7"/>
  <c r="F106" i="7" s="1"/>
  <c r="C106" i="7"/>
  <c r="M106" i="7" s="1"/>
  <c r="R105" i="7"/>
  <c r="N105" i="7"/>
  <c r="J105" i="7"/>
  <c r="D105" i="7"/>
  <c r="F105" i="7" s="1"/>
  <c r="C105" i="7"/>
  <c r="R47" i="7"/>
  <c r="N47" i="7"/>
  <c r="J47" i="7"/>
  <c r="D47" i="7"/>
  <c r="F47" i="7" s="1"/>
  <c r="C47" i="7"/>
  <c r="L47" i="7" s="1"/>
  <c r="R46" i="7"/>
  <c r="N46" i="7"/>
  <c r="J46" i="7"/>
  <c r="F46" i="7"/>
  <c r="D46" i="7"/>
  <c r="C46" i="7"/>
  <c r="L46" i="7" s="1"/>
  <c r="R104" i="7"/>
  <c r="N104" i="7"/>
  <c r="J104" i="7"/>
  <c r="D104" i="7"/>
  <c r="F104" i="7" s="1"/>
  <c r="C104" i="7"/>
  <c r="Q104" i="7" s="1"/>
  <c r="R103" i="7"/>
  <c r="N103" i="7"/>
  <c r="O103" i="7" s="1"/>
  <c r="J103" i="7"/>
  <c r="D103" i="7"/>
  <c r="F103" i="7" s="1"/>
  <c r="C103" i="7"/>
  <c r="R102" i="7"/>
  <c r="N102" i="7"/>
  <c r="O102" i="7" s="1"/>
  <c r="J102" i="7"/>
  <c r="K102" i="7" s="1"/>
  <c r="D102" i="7"/>
  <c r="F102" i="7" s="1"/>
  <c r="C102" i="7"/>
  <c r="R101" i="7"/>
  <c r="N101" i="7"/>
  <c r="P101" i="7" s="1"/>
  <c r="J101" i="7"/>
  <c r="D101" i="7"/>
  <c r="F101" i="7" s="1"/>
  <c r="C101" i="7"/>
  <c r="R100" i="7"/>
  <c r="N100" i="7"/>
  <c r="O100" i="7" s="1"/>
  <c r="J100" i="7"/>
  <c r="D100" i="7"/>
  <c r="F100" i="7" s="1"/>
  <c r="C100" i="7"/>
  <c r="Q100" i="7" s="1"/>
  <c r="R24" i="7"/>
  <c r="N24" i="7"/>
  <c r="P24" i="7" s="1"/>
  <c r="J24" i="7"/>
  <c r="D24" i="7"/>
  <c r="F24" i="7" s="1"/>
  <c r="C24" i="7"/>
  <c r="R99" i="7"/>
  <c r="N99" i="7"/>
  <c r="O99" i="7" s="1"/>
  <c r="J99" i="7"/>
  <c r="D99" i="7"/>
  <c r="F99" i="7" s="1"/>
  <c r="C99" i="7"/>
  <c r="R98" i="7"/>
  <c r="N98" i="7"/>
  <c r="P98" i="7" s="1"/>
  <c r="J98" i="7"/>
  <c r="D98" i="7"/>
  <c r="F98" i="7" s="1"/>
  <c r="C98" i="7"/>
  <c r="R23" i="7"/>
  <c r="N23" i="7"/>
  <c r="O23" i="7" s="1"/>
  <c r="J23" i="7"/>
  <c r="K23" i="7" s="1"/>
  <c r="D23" i="7"/>
  <c r="F23" i="7" s="1"/>
  <c r="C23" i="7"/>
  <c r="Q23" i="7" s="1"/>
  <c r="R22" i="7"/>
  <c r="N22" i="7"/>
  <c r="P22" i="7" s="1"/>
  <c r="J22" i="7"/>
  <c r="D22" i="7"/>
  <c r="F22" i="7" s="1"/>
  <c r="C22" i="7"/>
  <c r="R21" i="7"/>
  <c r="N21" i="7"/>
  <c r="O21" i="7" s="1"/>
  <c r="J21" i="7"/>
  <c r="D21" i="7"/>
  <c r="F21" i="7" s="1"/>
  <c r="C21" i="7"/>
  <c r="R20" i="7"/>
  <c r="N20" i="7"/>
  <c r="P20" i="7" s="1"/>
  <c r="J20" i="7"/>
  <c r="D20" i="7"/>
  <c r="F20" i="7" s="1"/>
  <c r="C20" i="7"/>
  <c r="R19" i="7"/>
  <c r="N19" i="7"/>
  <c r="O19" i="7" s="1"/>
  <c r="J19" i="7"/>
  <c r="D19" i="7"/>
  <c r="F19" i="7" s="1"/>
  <c r="C19" i="7"/>
  <c r="R97" i="7"/>
  <c r="N97" i="7"/>
  <c r="P97" i="7" s="1"/>
  <c r="J97" i="7"/>
  <c r="D97" i="7"/>
  <c r="F97" i="7" s="1"/>
  <c r="C97" i="7"/>
  <c r="R96" i="7"/>
  <c r="N96" i="7"/>
  <c r="O96" i="7" s="1"/>
  <c r="J96" i="7"/>
  <c r="D96" i="7"/>
  <c r="F96" i="7" s="1"/>
  <c r="C96" i="7"/>
  <c r="Q96" i="7" s="1"/>
  <c r="R95" i="7"/>
  <c r="J95" i="7"/>
  <c r="K95" i="7" s="1"/>
  <c r="D95" i="7"/>
  <c r="F95" i="7" s="1"/>
  <c r="C95" i="7"/>
  <c r="M95" i="7" s="1"/>
  <c r="R94" i="7"/>
  <c r="N94" i="7"/>
  <c r="J94" i="7"/>
  <c r="D94" i="7"/>
  <c r="F94" i="7" s="1"/>
  <c r="C94" i="7"/>
  <c r="L94" i="7" s="1"/>
  <c r="R93" i="7"/>
  <c r="N93" i="7"/>
  <c r="J93" i="7"/>
  <c r="D93" i="7"/>
  <c r="F93" i="7" s="1"/>
  <c r="C93" i="7"/>
  <c r="M93" i="7" s="1"/>
  <c r="R92" i="7"/>
  <c r="N92" i="7"/>
  <c r="J92" i="7"/>
  <c r="D92" i="7"/>
  <c r="F92" i="7" s="1"/>
  <c r="C92" i="7"/>
  <c r="L92" i="7" s="1"/>
  <c r="R91" i="7"/>
  <c r="N91" i="7"/>
  <c r="J91" i="7"/>
  <c r="D91" i="7"/>
  <c r="F91" i="7" s="1"/>
  <c r="C91" i="7"/>
  <c r="M91" i="7" s="1"/>
  <c r="R4" i="7"/>
  <c r="N4" i="7"/>
  <c r="J4" i="7"/>
  <c r="D4" i="7"/>
  <c r="F4" i="7" s="1"/>
  <c r="C4" i="7"/>
  <c r="L4" i="7" s="1"/>
  <c r="R90" i="7"/>
  <c r="N90" i="7"/>
  <c r="J90" i="7"/>
  <c r="K90" i="7" s="1"/>
  <c r="D90" i="7"/>
  <c r="F90" i="7" s="1"/>
  <c r="C90" i="7"/>
  <c r="M90" i="7" s="1"/>
  <c r="R89" i="7"/>
  <c r="N89" i="7"/>
  <c r="J89" i="7"/>
  <c r="D89" i="7"/>
  <c r="F89" i="7" s="1"/>
  <c r="C89" i="7"/>
  <c r="R45" i="7"/>
  <c r="N45" i="7"/>
  <c r="J45" i="7"/>
  <c r="D45" i="7"/>
  <c r="F45" i="7" s="1"/>
  <c r="C45" i="7"/>
  <c r="M45" i="7" s="1"/>
  <c r="R88" i="7"/>
  <c r="N88" i="7"/>
  <c r="J88" i="7"/>
  <c r="D88" i="7"/>
  <c r="F88" i="7" s="1"/>
  <c r="C88" i="7"/>
  <c r="L88" i="7" s="1"/>
  <c r="R87" i="7"/>
  <c r="N87" i="7"/>
  <c r="J87" i="7"/>
  <c r="D87" i="7"/>
  <c r="F87" i="7" s="1"/>
  <c r="C87" i="7"/>
  <c r="R86" i="7"/>
  <c r="N86" i="7"/>
  <c r="J86" i="7"/>
  <c r="D86" i="7"/>
  <c r="F86" i="7" s="1"/>
  <c r="C86" i="7"/>
  <c r="L86" i="7" s="1"/>
  <c r="R85" i="7"/>
  <c r="N85" i="7"/>
  <c r="J85" i="7"/>
  <c r="D85" i="7"/>
  <c r="F85" i="7" s="1"/>
  <c r="C85" i="7"/>
  <c r="M85" i="7" s="1"/>
  <c r="R57" i="7"/>
  <c r="N57" i="7"/>
  <c r="P57" i="7" s="1"/>
  <c r="J57" i="7"/>
  <c r="D57" i="7"/>
  <c r="F57" i="7" s="1"/>
  <c r="C57" i="7"/>
  <c r="R84" i="7"/>
  <c r="N84" i="7"/>
  <c r="P84" i="7" s="1"/>
  <c r="J84" i="7"/>
  <c r="K84" i="7" s="1"/>
  <c r="D84" i="7"/>
  <c r="F84" i="7" s="1"/>
  <c r="C84" i="7"/>
  <c r="L84" i="7" s="1"/>
  <c r="R83" i="7"/>
  <c r="N83" i="7"/>
  <c r="J83" i="7"/>
  <c r="D83" i="7"/>
  <c r="F83" i="7" s="1"/>
  <c r="C83" i="7"/>
  <c r="M83" i="7" s="1"/>
  <c r="R82" i="7"/>
  <c r="N82" i="7"/>
  <c r="J82" i="7"/>
  <c r="D82" i="7"/>
  <c r="F82" i="7" s="1"/>
  <c r="C82" i="7"/>
  <c r="R18" i="7"/>
  <c r="N18" i="7"/>
  <c r="P18" i="7" s="1"/>
  <c r="J18" i="7"/>
  <c r="D18" i="7"/>
  <c r="F18" i="7" s="1"/>
  <c r="C18" i="7"/>
  <c r="R81" i="7"/>
  <c r="N81" i="7"/>
  <c r="P81" i="7" s="1"/>
  <c r="K81" i="7"/>
  <c r="J81" i="7"/>
  <c r="D81" i="7"/>
  <c r="F81" i="7" s="1"/>
  <c r="C81" i="7"/>
  <c r="L81" i="7" s="1"/>
  <c r="R40" i="7"/>
  <c r="N40" i="7"/>
  <c r="J40" i="7"/>
  <c r="D40" i="7"/>
  <c r="F40" i="7" s="1"/>
  <c r="C40" i="7"/>
  <c r="R44" i="7"/>
  <c r="N44" i="7"/>
  <c r="J44" i="7"/>
  <c r="D44" i="7"/>
  <c r="F44" i="7" s="1"/>
  <c r="C44" i="7"/>
  <c r="M44" i="7" s="1"/>
  <c r="R17" i="7"/>
  <c r="N17" i="7"/>
  <c r="P17" i="7" s="1"/>
  <c r="J17" i="7"/>
  <c r="F17" i="7"/>
  <c r="D17" i="7"/>
  <c r="C17" i="7"/>
  <c r="R56" i="7"/>
  <c r="N56" i="7"/>
  <c r="P56" i="7" s="1"/>
  <c r="J56" i="7"/>
  <c r="D56" i="7"/>
  <c r="F56" i="7" s="1"/>
  <c r="C56" i="7"/>
  <c r="L56" i="7" s="1"/>
  <c r="R80" i="7"/>
  <c r="N80" i="7"/>
  <c r="J80" i="7"/>
  <c r="D80" i="7"/>
  <c r="F80" i="7" s="1"/>
  <c r="C80" i="7"/>
  <c r="M80" i="7" s="1"/>
  <c r="R79" i="7"/>
  <c r="N79" i="7"/>
  <c r="J79" i="7"/>
  <c r="K79" i="7" s="1"/>
  <c r="D79" i="7"/>
  <c r="F79" i="7" s="1"/>
  <c r="C79" i="7"/>
  <c r="M79" i="7" s="1"/>
  <c r="R78" i="7"/>
  <c r="J78" i="7"/>
  <c r="D78" i="7"/>
  <c r="F78" i="7" s="1"/>
  <c r="C78" i="7"/>
  <c r="R55" i="7"/>
  <c r="N55" i="7"/>
  <c r="J55" i="7"/>
  <c r="D55" i="7"/>
  <c r="F55" i="7" s="1"/>
  <c r="C55" i="7"/>
  <c r="M55" i="7" s="1"/>
  <c r="R43" i="7"/>
  <c r="N43" i="7"/>
  <c r="O43" i="7" s="1"/>
  <c r="J43" i="7"/>
  <c r="D43" i="7"/>
  <c r="F43" i="7" s="1"/>
  <c r="C43" i="7"/>
  <c r="Q43" i="7" s="1"/>
  <c r="R77" i="7"/>
  <c r="N77" i="7"/>
  <c r="J77" i="7"/>
  <c r="D77" i="7"/>
  <c r="F77" i="7" s="1"/>
  <c r="C77" i="7"/>
  <c r="R76" i="7"/>
  <c r="N76" i="7"/>
  <c r="P76" i="7" s="1"/>
  <c r="J76" i="7"/>
  <c r="K76" i="7" s="1"/>
  <c r="D76" i="7"/>
  <c r="F76" i="7" s="1"/>
  <c r="C76" i="7"/>
  <c r="M76" i="7" s="1"/>
  <c r="R75" i="7"/>
  <c r="N75" i="7"/>
  <c r="J75" i="7"/>
  <c r="D75" i="7"/>
  <c r="F75" i="7" s="1"/>
  <c r="C75" i="7"/>
  <c r="M75" i="7" s="1"/>
  <c r="R63" i="7"/>
  <c r="N63" i="7"/>
  <c r="O63" i="7" s="1"/>
  <c r="J63" i="7"/>
  <c r="D63" i="7"/>
  <c r="F63" i="7" s="1"/>
  <c r="C63" i="7"/>
  <c r="R16" i="7"/>
  <c r="N16" i="7"/>
  <c r="P16" i="7" s="1"/>
  <c r="J16" i="7"/>
  <c r="D16" i="7"/>
  <c r="F16" i="7" s="1"/>
  <c r="C16" i="7"/>
  <c r="R74" i="7"/>
  <c r="N74" i="7"/>
  <c r="P74" i="7" s="1"/>
  <c r="J74" i="7"/>
  <c r="K74" i="7" s="1"/>
  <c r="D74" i="7"/>
  <c r="F74" i="7" s="1"/>
  <c r="C74" i="7"/>
  <c r="L74" i="7" s="1"/>
  <c r="R15" i="7"/>
  <c r="N15" i="7"/>
  <c r="J15" i="7"/>
  <c r="D15" i="7"/>
  <c r="F15" i="7" s="1"/>
  <c r="C15" i="7"/>
  <c r="R73" i="7"/>
  <c r="N73" i="7"/>
  <c r="O73" i="7" s="1"/>
  <c r="J73" i="7"/>
  <c r="D73" i="7"/>
  <c r="F73" i="7" s="1"/>
  <c r="C73" i="7"/>
  <c r="K73" i="7" s="1"/>
  <c r="R72" i="7"/>
  <c r="N72" i="7"/>
  <c r="P72" i="7" s="1"/>
  <c r="J72" i="7"/>
  <c r="D72" i="7"/>
  <c r="F72" i="7" s="1"/>
  <c r="C72" i="7"/>
  <c r="R71" i="7"/>
  <c r="N71" i="7"/>
  <c r="P71" i="7" s="1"/>
  <c r="J71" i="7"/>
  <c r="D71" i="7"/>
  <c r="F71" i="7" s="1"/>
  <c r="C71" i="7"/>
  <c r="M71" i="7" s="1"/>
  <c r="R3" i="7"/>
  <c r="N3" i="7"/>
  <c r="J3" i="7"/>
  <c r="D3" i="7"/>
  <c r="F3" i="7" s="1"/>
  <c r="C3" i="7"/>
  <c r="L3" i="7" s="1"/>
  <c r="R54" i="7"/>
  <c r="N54" i="7"/>
  <c r="J54" i="7"/>
  <c r="K54" i="7" s="1"/>
  <c r="D54" i="7"/>
  <c r="F54" i="7" s="1"/>
  <c r="C54" i="7"/>
  <c r="Q54" i="7" s="1"/>
  <c r="R14" i="7"/>
  <c r="N14" i="7"/>
  <c r="P14" i="7" s="1"/>
  <c r="J14" i="7"/>
  <c r="D14" i="7"/>
  <c r="F14" i="7" s="1"/>
  <c r="C14" i="7"/>
  <c r="R70" i="7"/>
  <c r="N70" i="7"/>
  <c r="P70" i="7" s="1"/>
  <c r="J70" i="7"/>
  <c r="D70" i="7"/>
  <c r="F70" i="7" s="1"/>
  <c r="C70" i="7"/>
  <c r="M70" i="7" s="1"/>
  <c r="R69" i="7"/>
  <c r="N69" i="7"/>
  <c r="J69" i="7"/>
  <c r="D69" i="7"/>
  <c r="F69" i="7" s="1"/>
  <c r="C69" i="7"/>
  <c r="R53" i="7"/>
  <c r="N53" i="7"/>
  <c r="O53" i="7" s="1"/>
  <c r="J53" i="7"/>
  <c r="D53" i="7"/>
  <c r="F53" i="7" s="1"/>
  <c r="C53" i="7"/>
  <c r="K53" i="7" s="1"/>
  <c r="AB11" i="7"/>
  <c r="Z11" i="7"/>
  <c r="R68" i="7"/>
  <c r="N68" i="7"/>
  <c r="J68" i="7"/>
  <c r="D68" i="7"/>
  <c r="F68" i="7" s="1"/>
  <c r="C68" i="7"/>
  <c r="AB10" i="7"/>
  <c r="Z10" i="7"/>
  <c r="R42" i="7"/>
  <c r="N42" i="7"/>
  <c r="P42" i="7" s="1"/>
  <c r="J42" i="7"/>
  <c r="D42" i="7"/>
  <c r="F42" i="7" s="1"/>
  <c r="C42" i="7"/>
  <c r="M42" i="7" s="1"/>
  <c r="AB9" i="7"/>
  <c r="Z9" i="7"/>
  <c r="R67" i="7"/>
  <c r="N67" i="7"/>
  <c r="J67" i="7"/>
  <c r="D67" i="7"/>
  <c r="F67" i="7" s="1"/>
  <c r="C67" i="7"/>
  <c r="Z8" i="7"/>
  <c r="AA8" i="7" s="1"/>
  <c r="AB8" i="7" s="1"/>
  <c r="R66" i="7"/>
  <c r="N66" i="7"/>
  <c r="O66" i="7" s="1"/>
  <c r="J66" i="7"/>
  <c r="D66" i="7"/>
  <c r="F66" i="7" s="1"/>
  <c r="C66" i="7"/>
  <c r="AA7" i="7"/>
  <c r="AB7" i="7" s="1"/>
  <c r="Z7" i="7"/>
  <c r="R52" i="7"/>
  <c r="J52" i="7"/>
  <c r="D52" i="7"/>
  <c r="F52" i="7" s="1"/>
  <c r="C52" i="7"/>
  <c r="L52" i="7" s="1"/>
  <c r="R13" i="7"/>
  <c r="N13" i="7"/>
  <c r="P13" i="7" s="1"/>
  <c r="J13" i="7"/>
  <c r="D13" i="7"/>
  <c r="F13" i="7" s="1"/>
  <c r="C13" i="7"/>
  <c r="R12" i="7"/>
  <c r="N12" i="7"/>
  <c r="P12" i="7" s="1"/>
  <c r="J12" i="7"/>
  <c r="K12" i="7" s="1"/>
  <c r="D12" i="7"/>
  <c r="F12" i="7" s="1"/>
  <c r="C12" i="7"/>
  <c r="M12" i="7" s="1"/>
  <c r="R65" i="7"/>
  <c r="N65" i="7"/>
  <c r="J65" i="7"/>
  <c r="D65" i="7"/>
  <c r="F65" i="7" s="1"/>
  <c r="C65" i="7"/>
  <c r="R64" i="7"/>
  <c r="N64" i="7"/>
  <c r="O64" i="7" s="1"/>
  <c r="J64" i="7"/>
  <c r="D64" i="7"/>
  <c r="F64" i="7" s="1"/>
  <c r="C64" i="7"/>
  <c r="N154" i="6"/>
  <c r="N153" i="6"/>
  <c r="N62" i="6"/>
  <c r="N152" i="6"/>
  <c r="O152" i="6" s="1"/>
  <c r="N151" i="6"/>
  <c r="P150" i="6"/>
  <c r="N150" i="6"/>
  <c r="O150" i="6" s="1"/>
  <c r="P149" i="6"/>
  <c r="N149" i="6"/>
  <c r="O149" i="6" s="1"/>
  <c r="N61" i="6"/>
  <c r="O61" i="6" s="1"/>
  <c r="N148" i="6"/>
  <c r="P147" i="6"/>
  <c r="N147" i="6"/>
  <c r="O147" i="6" s="1"/>
  <c r="P11" i="6"/>
  <c r="N11" i="6"/>
  <c r="O11" i="6" s="1"/>
  <c r="N39" i="6"/>
  <c r="N145" i="6"/>
  <c r="N144" i="6"/>
  <c r="N143" i="6"/>
  <c r="O143" i="6" s="1"/>
  <c r="N142" i="6"/>
  <c r="O38" i="6"/>
  <c r="N38" i="6"/>
  <c r="P38" i="6" s="1"/>
  <c r="N141" i="6"/>
  <c r="N37" i="6"/>
  <c r="O37" i="6" s="1"/>
  <c r="N140" i="6"/>
  <c r="P139" i="6"/>
  <c r="O139" i="6"/>
  <c r="N139" i="6"/>
  <c r="N138" i="6"/>
  <c r="N60" i="6"/>
  <c r="O60" i="6" s="1"/>
  <c r="N36" i="6"/>
  <c r="N137" i="6"/>
  <c r="P137" i="6" s="1"/>
  <c r="N136" i="6"/>
  <c r="O136" i="6" s="1"/>
  <c r="N135" i="6"/>
  <c r="O135" i="6" s="1"/>
  <c r="N134" i="6"/>
  <c r="N35" i="6"/>
  <c r="N133" i="6"/>
  <c r="N59" i="6"/>
  <c r="O59" i="6" s="1"/>
  <c r="O131" i="6"/>
  <c r="N131" i="6"/>
  <c r="P131" i="6" s="1"/>
  <c r="N130" i="6"/>
  <c r="N10" i="6"/>
  <c r="O10" i="6" s="1"/>
  <c r="N129" i="6"/>
  <c r="N128" i="6"/>
  <c r="P128" i="6" s="1"/>
  <c r="N127" i="6"/>
  <c r="O127" i="6" s="1"/>
  <c r="N41" i="6"/>
  <c r="O41" i="6" s="1"/>
  <c r="N126" i="6"/>
  <c r="N125" i="6"/>
  <c r="N124" i="6"/>
  <c r="N123" i="6"/>
  <c r="O123" i="6" s="1"/>
  <c r="N122" i="6"/>
  <c r="P121" i="6"/>
  <c r="O121" i="6"/>
  <c r="N121" i="6"/>
  <c r="N120" i="6"/>
  <c r="N58" i="6"/>
  <c r="O58" i="6" s="1"/>
  <c r="N9" i="6"/>
  <c r="P119" i="6"/>
  <c r="O119" i="6"/>
  <c r="N119" i="6"/>
  <c r="N118" i="6"/>
  <c r="O118" i="6" s="1"/>
  <c r="N117" i="6"/>
  <c r="O117" i="6" s="1"/>
  <c r="N34" i="6"/>
  <c r="N33" i="6"/>
  <c r="P33" i="6" s="1"/>
  <c r="N32" i="6"/>
  <c r="O32" i="6" s="1"/>
  <c r="N31" i="6"/>
  <c r="O31" i="6" s="1"/>
  <c r="N30" i="6"/>
  <c r="N29" i="6"/>
  <c r="N28" i="6"/>
  <c r="N116" i="6"/>
  <c r="O116" i="6" s="1"/>
  <c r="N51" i="6"/>
  <c r="P27" i="6"/>
  <c r="O27" i="6"/>
  <c r="N27" i="6"/>
  <c r="P50" i="6"/>
  <c r="N50" i="6"/>
  <c r="O50" i="6" s="1"/>
  <c r="N49" i="6"/>
  <c r="O49" i="6" s="1"/>
  <c r="N26" i="6"/>
  <c r="P115" i="6"/>
  <c r="O115" i="6"/>
  <c r="N115" i="6"/>
  <c r="N48" i="6"/>
  <c r="N8" i="6"/>
  <c r="O8" i="6" s="1"/>
  <c r="N25" i="6"/>
  <c r="N114" i="6"/>
  <c r="P114" i="6" s="1"/>
  <c r="N113" i="6"/>
  <c r="O113" i="6" s="1"/>
  <c r="N7" i="6"/>
  <c r="O7" i="6" s="1"/>
  <c r="N112" i="6"/>
  <c r="N111" i="6"/>
  <c r="N6" i="6"/>
  <c r="N5" i="6"/>
  <c r="O5" i="6" s="1"/>
  <c r="N110" i="6"/>
  <c r="P109" i="6"/>
  <c r="O109" i="6"/>
  <c r="N109" i="6"/>
  <c r="N108" i="6"/>
  <c r="O108" i="6" s="1"/>
  <c r="N107" i="6"/>
  <c r="O107" i="6" s="1"/>
  <c r="N106" i="6"/>
  <c r="P105" i="6"/>
  <c r="O105" i="6"/>
  <c r="N105" i="6"/>
  <c r="P47" i="6"/>
  <c r="N47" i="6"/>
  <c r="O47" i="6" s="1"/>
  <c r="N46" i="6"/>
  <c r="O46" i="6" s="1"/>
  <c r="N104" i="6"/>
  <c r="N103" i="6"/>
  <c r="P103" i="6" s="1"/>
  <c r="N102" i="6"/>
  <c r="N101" i="6"/>
  <c r="O101" i="6" s="1"/>
  <c r="N100" i="6"/>
  <c r="N24" i="6"/>
  <c r="O24" i="6" s="1"/>
  <c r="N99" i="6"/>
  <c r="N98" i="6"/>
  <c r="N23" i="6"/>
  <c r="P23" i="6" s="1"/>
  <c r="P22" i="6"/>
  <c r="O22" i="6"/>
  <c r="N22" i="6"/>
  <c r="P21" i="6"/>
  <c r="N21" i="6"/>
  <c r="O21" i="6" s="1"/>
  <c r="N20" i="6"/>
  <c r="N19" i="6"/>
  <c r="P19" i="6" s="1"/>
  <c r="N97" i="6"/>
  <c r="N96" i="6"/>
  <c r="N94" i="6"/>
  <c r="P94" i="6" s="1"/>
  <c r="N93" i="6"/>
  <c r="N92" i="6"/>
  <c r="N91" i="6"/>
  <c r="N4" i="6"/>
  <c r="P4" i="6" s="1"/>
  <c r="P90" i="6"/>
  <c r="O90" i="6"/>
  <c r="N90" i="6"/>
  <c r="P89" i="6"/>
  <c r="N89" i="6"/>
  <c r="O89" i="6" s="1"/>
  <c r="N45" i="6"/>
  <c r="N88" i="6"/>
  <c r="P88" i="6" s="1"/>
  <c r="P87" i="6"/>
  <c r="O87" i="6"/>
  <c r="N87" i="6"/>
  <c r="N86" i="6"/>
  <c r="O86" i="6" s="1"/>
  <c r="N85" i="6"/>
  <c r="N57" i="6"/>
  <c r="P57" i="6" s="1"/>
  <c r="N84" i="6"/>
  <c r="P84" i="6" s="1"/>
  <c r="N83" i="6"/>
  <c r="N82" i="6"/>
  <c r="N18" i="6"/>
  <c r="P18" i="6" s="1"/>
  <c r="P81" i="6"/>
  <c r="N81" i="6"/>
  <c r="O81" i="6" s="1"/>
  <c r="N40" i="6"/>
  <c r="N44" i="6"/>
  <c r="N17" i="6"/>
  <c r="P17" i="6" s="1"/>
  <c r="N56" i="6"/>
  <c r="P80" i="6"/>
  <c r="N80" i="6"/>
  <c r="O80" i="6" s="1"/>
  <c r="N79" i="6"/>
  <c r="O55" i="6"/>
  <c r="N55" i="6"/>
  <c r="P55" i="6" s="1"/>
  <c r="N43" i="6"/>
  <c r="N77" i="6"/>
  <c r="N76" i="6"/>
  <c r="P76" i="6" s="1"/>
  <c r="N75" i="6"/>
  <c r="N63" i="6"/>
  <c r="O63" i="6" s="1"/>
  <c r="N16" i="6"/>
  <c r="N74" i="6"/>
  <c r="P74" i="6" s="1"/>
  <c r="P15" i="6"/>
  <c r="O15" i="6"/>
  <c r="N15" i="6"/>
  <c r="P73" i="6"/>
  <c r="N73" i="6"/>
  <c r="O73" i="6" s="1"/>
  <c r="N72" i="6"/>
  <c r="N71" i="6"/>
  <c r="P71" i="6" s="1"/>
  <c r="N3" i="6"/>
  <c r="P3" i="6" s="1"/>
  <c r="P54" i="6"/>
  <c r="N54" i="6"/>
  <c r="O54" i="6" s="1"/>
  <c r="N14" i="6"/>
  <c r="N70" i="6"/>
  <c r="P70" i="6" s="1"/>
  <c r="N69" i="6"/>
  <c r="N53" i="6"/>
  <c r="N68" i="6"/>
  <c r="N42" i="6"/>
  <c r="P42" i="6" s="1"/>
  <c r="P67" i="6"/>
  <c r="N67" i="6"/>
  <c r="O67" i="6" s="1"/>
  <c r="N66" i="6"/>
  <c r="O66" i="6" s="1"/>
  <c r="N65" i="6"/>
  <c r="N12" i="6"/>
  <c r="O12" i="6" s="1"/>
  <c r="N13" i="6"/>
  <c r="O13" i="6" s="1"/>
  <c r="R195" i="6"/>
  <c r="R196" i="6" s="1"/>
  <c r="D195" i="6"/>
  <c r="F195" i="6" s="1"/>
  <c r="C195" i="6"/>
  <c r="J195" i="6" s="1"/>
  <c r="R194" i="6"/>
  <c r="J194" i="6"/>
  <c r="F194" i="6"/>
  <c r="D194" i="6"/>
  <c r="C194" i="6"/>
  <c r="R193" i="6"/>
  <c r="J193" i="6"/>
  <c r="F193" i="6"/>
  <c r="D193" i="6"/>
  <c r="C193" i="6"/>
  <c r="R192" i="6"/>
  <c r="D192" i="6"/>
  <c r="F192" i="6" s="1"/>
  <c r="C192" i="6"/>
  <c r="J192" i="6" s="1"/>
  <c r="R191" i="6"/>
  <c r="F191" i="6"/>
  <c r="D191" i="6"/>
  <c r="C191" i="6"/>
  <c r="J191" i="6" s="1"/>
  <c r="R190" i="6"/>
  <c r="J190" i="6"/>
  <c r="F190" i="6"/>
  <c r="D190" i="6"/>
  <c r="C190" i="6"/>
  <c r="R189" i="6"/>
  <c r="F189" i="6"/>
  <c r="D189" i="6"/>
  <c r="C189" i="6"/>
  <c r="J189" i="6" s="1"/>
  <c r="R188" i="6"/>
  <c r="D188" i="6"/>
  <c r="F188" i="6" s="1"/>
  <c r="C188" i="6"/>
  <c r="J188" i="6" s="1"/>
  <c r="R187" i="6"/>
  <c r="D187" i="6"/>
  <c r="F187" i="6" s="1"/>
  <c r="C187" i="6"/>
  <c r="J187" i="6" s="1"/>
  <c r="R186" i="6"/>
  <c r="J186" i="6"/>
  <c r="F186" i="6"/>
  <c r="D186" i="6"/>
  <c r="C186" i="6"/>
  <c r="R185" i="6"/>
  <c r="J185" i="6"/>
  <c r="F185" i="6"/>
  <c r="D185" i="6"/>
  <c r="C185" i="6"/>
  <c r="R184" i="6"/>
  <c r="D184" i="6"/>
  <c r="F184" i="6" s="1"/>
  <c r="C184" i="6"/>
  <c r="J184" i="6" s="1"/>
  <c r="R183" i="6"/>
  <c r="F183" i="6"/>
  <c r="D183" i="6"/>
  <c r="C183" i="6"/>
  <c r="J183" i="6" s="1"/>
  <c r="R182" i="6"/>
  <c r="J182" i="6"/>
  <c r="F182" i="6"/>
  <c r="D182" i="6"/>
  <c r="C182" i="6"/>
  <c r="R181" i="6"/>
  <c r="F181" i="6"/>
  <c r="D181" i="6"/>
  <c r="C181" i="6"/>
  <c r="J181" i="6" s="1"/>
  <c r="R180" i="6"/>
  <c r="D180" i="6"/>
  <c r="F180" i="6" s="1"/>
  <c r="C180" i="6"/>
  <c r="J180" i="6" s="1"/>
  <c r="R179" i="6"/>
  <c r="D179" i="6"/>
  <c r="F179" i="6" s="1"/>
  <c r="C179" i="6"/>
  <c r="J179" i="6" s="1"/>
  <c r="R178" i="6"/>
  <c r="J178" i="6"/>
  <c r="F178" i="6"/>
  <c r="D178" i="6"/>
  <c r="C178" i="6"/>
  <c r="R177" i="6"/>
  <c r="J177" i="6"/>
  <c r="F177" i="6"/>
  <c r="D177" i="6"/>
  <c r="C177" i="6"/>
  <c r="R176" i="6"/>
  <c r="D176" i="6"/>
  <c r="F176" i="6" s="1"/>
  <c r="C176" i="6"/>
  <c r="J176" i="6" s="1"/>
  <c r="R175" i="6"/>
  <c r="F175" i="6"/>
  <c r="D175" i="6"/>
  <c r="C175" i="6"/>
  <c r="J175" i="6" s="1"/>
  <c r="R174" i="6"/>
  <c r="J174" i="6"/>
  <c r="F174" i="6"/>
  <c r="D174" i="6"/>
  <c r="C174" i="6"/>
  <c r="R173" i="6"/>
  <c r="J173" i="6"/>
  <c r="D173" i="6"/>
  <c r="F173" i="6" s="1"/>
  <c r="C173" i="6"/>
  <c r="R172" i="6"/>
  <c r="F172" i="6"/>
  <c r="D172" i="6"/>
  <c r="C172" i="6"/>
  <c r="J172" i="6" s="1"/>
  <c r="R171" i="6"/>
  <c r="D171" i="6"/>
  <c r="F171" i="6" s="1"/>
  <c r="C171" i="6"/>
  <c r="J171" i="6" s="1"/>
  <c r="R170" i="6"/>
  <c r="D170" i="6"/>
  <c r="F170" i="6" s="1"/>
  <c r="C170" i="6"/>
  <c r="J170" i="6" s="1"/>
  <c r="R169" i="6"/>
  <c r="D169" i="6"/>
  <c r="F169" i="6" s="1"/>
  <c r="C169" i="6"/>
  <c r="J169" i="6" s="1"/>
  <c r="R168" i="6"/>
  <c r="F168" i="6"/>
  <c r="D168" i="6"/>
  <c r="C168" i="6"/>
  <c r="J168" i="6" s="1"/>
  <c r="R167" i="6"/>
  <c r="J167" i="6"/>
  <c r="D167" i="6"/>
  <c r="F167" i="6" s="1"/>
  <c r="C167" i="6"/>
  <c r="R166" i="6"/>
  <c r="J166" i="6"/>
  <c r="D166" i="6"/>
  <c r="F166" i="6" s="1"/>
  <c r="C166" i="6"/>
  <c r="R165" i="6"/>
  <c r="J165" i="6"/>
  <c r="D165" i="6"/>
  <c r="F165" i="6" s="1"/>
  <c r="C165" i="6"/>
  <c r="R164" i="6"/>
  <c r="J164" i="6"/>
  <c r="D164" i="6"/>
  <c r="F164" i="6" s="1"/>
  <c r="C164" i="6"/>
  <c r="R163" i="6"/>
  <c r="F163" i="6"/>
  <c r="D163" i="6"/>
  <c r="C163" i="6"/>
  <c r="J163" i="6" s="1"/>
  <c r="R162" i="6"/>
  <c r="D162" i="6"/>
  <c r="F162" i="6" s="1"/>
  <c r="C162" i="6"/>
  <c r="J162" i="6" s="1"/>
  <c r="R161" i="6"/>
  <c r="D161" i="6"/>
  <c r="F161" i="6" s="1"/>
  <c r="C161" i="6"/>
  <c r="J161" i="6" s="1"/>
  <c r="R160" i="6"/>
  <c r="J160" i="6"/>
  <c r="D160" i="6"/>
  <c r="F160" i="6" s="1"/>
  <c r="C160" i="6"/>
  <c r="R159" i="6"/>
  <c r="J159" i="6"/>
  <c r="D159" i="6"/>
  <c r="F159" i="6" s="1"/>
  <c r="C159" i="6"/>
  <c r="R158" i="6"/>
  <c r="F158" i="6"/>
  <c r="D158" i="6"/>
  <c r="C158" i="6"/>
  <c r="J158" i="6" s="1"/>
  <c r="R157" i="6"/>
  <c r="J157" i="6"/>
  <c r="D157" i="6"/>
  <c r="F157" i="6" s="1"/>
  <c r="C157" i="6"/>
  <c r="R156" i="6"/>
  <c r="J156" i="6"/>
  <c r="D156" i="6"/>
  <c r="F156" i="6" s="1"/>
  <c r="C156" i="6"/>
  <c r="R155" i="6"/>
  <c r="D155" i="6"/>
  <c r="F155" i="6" s="1"/>
  <c r="C155" i="6"/>
  <c r="J155" i="6" s="1"/>
  <c r="R154" i="6"/>
  <c r="J154" i="6"/>
  <c r="D154" i="6"/>
  <c r="F154" i="6" s="1"/>
  <c r="C154" i="6"/>
  <c r="L154" i="6" s="1"/>
  <c r="R153" i="6"/>
  <c r="J153" i="6"/>
  <c r="D153" i="6"/>
  <c r="F153" i="6" s="1"/>
  <c r="C153" i="6"/>
  <c r="R62" i="6"/>
  <c r="J62" i="6"/>
  <c r="D62" i="6"/>
  <c r="F62" i="6" s="1"/>
  <c r="C62" i="6"/>
  <c r="R152" i="6"/>
  <c r="Q152" i="6"/>
  <c r="J152" i="6"/>
  <c r="K152" i="6" s="1"/>
  <c r="D152" i="6"/>
  <c r="F152" i="6" s="1"/>
  <c r="C152" i="6"/>
  <c r="R151" i="6"/>
  <c r="J151" i="6"/>
  <c r="D151" i="6"/>
  <c r="F151" i="6" s="1"/>
  <c r="C151" i="6"/>
  <c r="M151" i="6" s="1"/>
  <c r="R150" i="6"/>
  <c r="J150" i="6"/>
  <c r="D150" i="6"/>
  <c r="F150" i="6" s="1"/>
  <c r="C150" i="6"/>
  <c r="Q150" i="6" s="1"/>
  <c r="R149" i="6"/>
  <c r="J149" i="6"/>
  <c r="D149" i="6"/>
  <c r="F149" i="6" s="1"/>
  <c r="C149" i="6"/>
  <c r="R61" i="6"/>
  <c r="J61" i="6"/>
  <c r="K61" i="6" s="1"/>
  <c r="D61" i="6"/>
  <c r="F61" i="6" s="1"/>
  <c r="C61" i="6"/>
  <c r="M61" i="6" s="1"/>
  <c r="R148" i="6"/>
  <c r="Q148" i="6"/>
  <c r="J148" i="6"/>
  <c r="D148" i="6"/>
  <c r="F148" i="6" s="1"/>
  <c r="C148" i="6"/>
  <c r="R147" i="6"/>
  <c r="J147" i="6"/>
  <c r="D147" i="6"/>
  <c r="F147" i="6" s="1"/>
  <c r="C147" i="6"/>
  <c r="M147" i="6" s="1"/>
  <c r="R11" i="6"/>
  <c r="J11" i="6"/>
  <c r="D11" i="6"/>
  <c r="F11" i="6" s="1"/>
  <c r="C11" i="6"/>
  <c r="R146" i="6"/>
  <c r="J146" i="6"/>
  <c r="D146" i="6"/>
  <c r="F146" i="6" s="1"/>
  <c r="C146" i="6"/>
  <c r="R39" i="6"/>
  <c r="J39" i="6"/>
  <c r="D39" i="6"/>
  <c r="F39" i="6" s="1"/>
  <c r="C39" i="6"/>
  <c r="M39" i="6" s="1"/>
  <c r="R145" i="6"/>
  <c r="J145" i="6"/>
  <c r="F145" i="6"/>
  <c r="D145" i="6"/>
  <c r="C145" i="6"/>
  <c r="R144" i="6"/>
  <c r="Q144" i="6"/>
  <c r="J144" i="6"/>
  <c r="D144" i="6"/>
  <c r="F144" i="6" s="1"/>
  <c r="C144" i="6"/>
  <c r="R143" i="6"/>
  <c r="J143" i="6"/>
  <c r="D143" i="6"/>
  <c r="F143" i="6" s="1"/>
  <c r="C143" i="6"/>
  <c r="L143" i="6" s="1"/>
  <c r="R142" i="6"/>
  <c r="J142" i="6"/>
  <c r="D142" i="6"/>
  <c r="F142" i="6" s="1"/>
  <c r="C142" i="6"/>
  <c r="M142" i="6" s="1"/>
  <c r="R38" i="6"/>
  <c r="J38" i="6"/>
  <c r="D38" i="6"/>
  <c r="F38" i="6" s="1"/>
  <c r="C38" i="6"/>
  <c r="R141" i="6"/>
  <c r="J141" i="6"/>
  <c r="D141" i="6"/>
  <c r="F141" i="6" s="1"/>
  <c r="C141" i="6"/>
  <c r="R37" i="6"/>
  <c r="J37" i="6"/>
  <c r="D37" i="6"/>
  <c r="F37" i="6" s="1"/>
  <c r="C37" i="6"/>
  <c r="Q37" i="6" s="1"/>
  <c r="R140" i="6"/>
  <c r="J140" i="6"/>
  <c r="D140" i="6"/>
  <c r="F140" i="6" s="1"/>
  <c r="C140" i="6"/>
  <c r="R139" i="6"/>
  <c r="J139" i="6"/>
  <c r="D139" i="6"/>
  <c r="F139" i="6" s="1"/>
  <c r="C139" i="6"/>
  <c r="R138" i="6"/>
  <c r="J138" i="6"/>
  <c r="D138" i="6"/>
  <c r="F138" i="6" s="1"/>
  <c r="C138" i="6"/>
  <c r="M138" i="6" s="1"/>
  <c r="R60" i="6"/>
  <c r="J60" i="6"/>
  <c r="D60" i="6"/>
  <c r="F60" i="6" s="1"/>
  <c r="C60" i="6"/>
  <c r="Q60" i="6" s="1"/>
  <c r="R36" i="6"/>
  <c r="Q36" i="6"/>
  <c r="J36" i="6"/>
  <c r="D36" i="6"/>
  <c r="F36" i="6" s="1"/>
  <c r="C36" i="6"/>
  <c r="M36" i="6" s="1"/>
  <c r="R137" i="6"/>
  <c r="J137" i="6"/>
  <c r="D137" i="6"/>
  <c r="F137" i="6" s="1"/>
  <c r="C137" i="6"/>
  <c r="R136" i="6"/>
  <c r="J136" i="6"/>
  <c r="D136" i="6"/>
  <c r="F136" i="6" s="1"/>
  <c r="C136" i="6"/>
  <c r="R135" i="6"/>
  <c r="J135" i="6"/>
  <c r="D135" i="6"/>
  <c r="F135" i="6" s="1"/>
  <c r="C135" i="6"/>
  <c r="L135" i="6" s="1"/>
  <c r="R134" i="6"/>
  <c r="J134" i="6"/>
  <c r="D134" i="6"/>
  <c r="F134" i="6" s="1"/>
  <c r="C134" i="6"/>
  <c r="L134" i="6" s="1"/>
  <c r="R35" i="6"/>
  <c r="J35" i="6"/>
  <c r="D35" i="6"/>
  <c r="F35" i="6" s="1"/>
  <c r="C35" i="6"/>
  <c r="M35" i="6" s="1"/>
  <c r="R133" i="6"/>
  <c r="J133" i="6"/>
  <c r="D133" i="6"/>
  <c r="F133" i="6" s="1"/>
  <c r="C133" i="6"/>
  <c r="R59" i="6"/>
  <c r="J59" i="6"/>
  <c r="D59" i="6"/>
  <c r="F59" i="6" s="1"/>
  <c r="C59" i="6"/>
  <c r="R132" i="6"/>
  <c r="J132" i="6"/>
  <c r="D132" i="6"/>
  <c r="F132" i="6" s="1"/>
  <c r="C132" i="6"/>
  <c r="Q132" i="6" s="1"/>
  <c r="R131" i="6"/>
  <c r="J131" i="6"/>
  <c r="D131" i="6"/>
  <c r="F131" i="6" s="1"/>
  <c r="C131" i="6"/>
  <c r="R130" i="6"/>
  <c r="Q130" i="6"/>
  <c r="J130" i="6"/>
  <c r="D130" i="6"/>
  <c r="F130" i="6" s="1"/>
  <c r="C130" i="6"/>
  <c r="M130" i="6" s="1"/>
  <c r="R10" i="6"/>
  <c r="J10" i="6"/>
  <c r="D10" i="6"/>
  <c r="F10" i="6" s="1"/>
  <c r="C10" i="6"/>
  <c r="R129" i="6"/>
  <c r="J129" i="6"/>
  <c r="D129" i="6"/>
  <c r="F129" i="6" s="1"/>
  <c r="C129" i="6"/>
  <c r="R128" i="6"/>
  <c r="J128" i="6"/>
  <c r="D128" i="6"/>
  <c r="F128" i="6" s="1"/>
  <c r="C128" i="6"/>
  <c r="R127" i="6"/>
  <c r="J127" i="6"/>
  <c r="D127" i="6"/>
  <c r="F127" i="6" s="1"/>
  <c r="C127" i="6"/>
  <c r="Q127" i="6" s="1"/>
  <c r="R41" i="6"/>
  <c r="J41" i="6"/>
  <c r="D41" i="6"/>
  <c r="F41" i="6" s="1"/>
  <c r="C41" i="6"/>
  <c r="R126" i="6"/>
  <c r="Q126" i="6"/>
  <c r="J126" i="6"/>
  <c r="D126" i="6"/>
  <c r="F126" i="6" s="1"/>
  <c r="C126" i="6"/>
  <c r="L126" i="6" s="1"/>
  <c r="R125" i="6"/>
  <c r="J125" i="6"/>
  <c r="D125" i="6"/>
  <c r="F125" i="6" s="1"/>
  <c r="C125" i="6"/>
  <c r="R124" i="6"/>
  <c r="J124" i="6"/>
  <c r="D124" i="6"/>
  <c r="F124" i="6" s="1"/>
  <c r="C124" i="6"/>
  <c r="L124" i="6" s="1"/>
  <c r="R123" i="6"/>
  <c r="J123" i="6"/>
  <c r="D123" i="6"/>
  <c r="F123" i="6" s="1"/>
  <c r="C123" i="6"/>
  <c r="M123" i="6" s="1"/>
  <c r="R122" i="6"/>
  <c r="K122" i="6"/>
  <c r="J122" i="6"/>
  <c r="D122" i="6"/>
  <c r="F122" i="6" s="1"/>
  <c r="C122" i="6"/>
  <c r="L122" i="6" s="1"/>
  <c r="R121" i="6"/>
  <c r="J121" i="6"/>
  <c r="D121" i="6"/>
  <c r="F121" i="6" s="1"/>
  <c r="C121" i="6"/>
  <c r="L121" i="6" s="1"/>
  <c r="R120" i="6"/>
  <c r="J120" i="6"/>
  <c r="D120" i="6"/>
  <c r="F120" i="6" s="1"/>
  <c r="C120" i="6"/>
  <c r="L120" i="6" s="1"/>
  <c r="R58" i="6"/>
  <c r="J58" i="6"/>
  <c r="D58" i="6"/>
  <c r="F58" i="6" s="1"/>
  <c r="C58" i="6"/>
  <c r="R9" i="6"/>
  <c r="J9" i="6"/>
  <c r="D9" i="6"/>
  <c r="F9" i="6" s="1"/>
  <c r="C9" i="6"/>
  <c r="R119" i="6"/>
  <c r="J119" i="6"/>
  <c r="D119" i="6"/>
  <c r="F119" i="6" s="1"/>
  <c r="C119" i="6"/>
  <c r="R118" i="6"/>
  <c r="J118" i="6"/>
  <c r="D118" i="6"/>
  <c r="F118" i="6" s="1"/>
  <c r="C118" i="6"/>
  <c r="M118" i="6" s="1"/>
  <c r="R117" i="6"/>
  <c r="J117" i="6"/>
  <c r="D117" i="6"/>
  <c r="F117" i="6" s="1"/>
  <c r="C117" i="6"/>
  <c r="R34" i="6"/>
  <c r="J34" i="6"/>
  <c r="D34" i="6"/>
  <c r="F34" i="6" s="1"/>
  <c r="C34" i="6"/>
  <c r="R33" i="6"/>
  <c r="J33" i="6"/>
  <c r="F33" i="6"/>
  <c r="D33" i="6"/>
  <c r="C33" i="6"/>
  <c r="R32" i="6"/>
  <c r="Q32" i="6"/>
  <c r="J32" i="6"/>
  <c r="D32" i="6"/>
  <c r="F32" i="6" s="1"/>
  <c r="C32" i="6"/>
  <c r="R31" i="6"/>
  <c r="J31" i="6"/>
  <c r="D31" i="6"/>
  <c r="F31" i="6" s="1"/>
  <c r="C31" i="6"/>
  <c r="R30" i="6"/>
  <c r="J30" i="6"/>
  <c r="D30" i="6"/>
  <c r="F30" i="6" s="1"/>
  <c r="C30" i="6"/>
  <c r="M30" i="6" s="1"/>
  <c r="R29" i="6"/>
  <c r="J29" i="6"/>
  <c r="D29" i="6"/>
  <c r="F29" i="6" s="1"/>
  <c r="C29" i="6"/>
  <c r="R28" i="6"/>
  <c r="J28" i="6"/>
  <c r="D28" i="6"/>
  <c r="F28" i="6" s="1"/>
  <c r="C28" i="6"/>
  <c r="R116" i="6"/>
  <c r="J116" i="6"/>
  <c r="D116" i="6"/>
  <c r="F116" i="6" s="1"/>
  <c r="C116" i="6"/>
  <c r="R51" i="6"/>
  <c r="J51" i="6"/>
  <c r="D51" i="6"/>
  <c r="F51" i="6" s="1"/>
  <c r="C51" i="6"/>
  <c r="M51" i="6" s="1"/>
  <c r="R27" i="6"/>
  <c r="J27" i="6"/>
  <c r="D27" i="6"/>
  <c r="F27" i="6" s="1"/>
  <c r="C27" i="6"/>
  <c r="L27" i="6" s="1"/>
  <c r="R50" i="6"/>
  <c r="J50" i="6"/>
  <c r="D50" i="6"/>
  <c r="F50" i="6" s="1"/>
  <c r="C50" i="6"/>
  <c r="L50" i="6" s="1"/>
  <c r="R49" i="6"/>
  <c r="J49" i="6"/>
  <c r="D49" i="6"/>
  <c r="F49" i="6" s="1"/>
  <c r="C49" i="6"/>
  <c r="R26" i="6"/>
  <c r="J26" i="6"/>
  <c r="D26" i="6"/>
  <c r="F26" i="6" s="1"/>
  <c r="C26" i="6"/>
  <c r="R115" i="6"/>
  <c r="J115" i="6"/>
  <c r="D115" i="6"/>
  <c r="F115" i="6" s="1"/>
  <c r="C115" i="6"/>
  <c r="M115" i="6" s="1"/>
  <c r="R48" i="6"/>
  <c r="J48" i="6"/>
  <c r="D48" i="6"/>
  <c r="F48" i="6" s="1"/>
  <c r="C48" i="6"/>
  <c r="M48" i="6" s="1"/>
  <c r="R8" i="6"/>
  <c r="J8" i="6"/>
  <c r="D8" i="6"/>
  <c r="F8" i="6" s="1"/>
  <c r="C8" i="6"/>
  <c r="R25" i="6"/>
  <c r="K25" i="6"/>
  <c r="J25" i="6"/>
  <c r="D25" i="6"/>
  <c r="F25" i="6" s="1"/>
  <c r="C25" i="6"/>
  <c r="R114" i="6"/>
  <c r="J114" i="6"/>
  <c r="F114" i="6"/>
  <c r="D114" i="6"/>
  <c r="C114" i="6"/>
  <c r="R113" i="6"/>
  <c r="Q113" i="6"/>
  <c r="J113" i="6"/>
  <c r="D113" i="6"/>
  <c r="F113" i="6" s="1"/>
  <c r="C113" i="6"/>
  <c r="R7" i="6"/>
  <c r="J7" i="6"/>
  <c r="D7" i="6"/>
  <c r="F7" i="6" s="1"/>
  <c r="C7" i="6"/>
  <c r="R112" i="6"/>
  <c r="J112" i="6"/>
  <c r="F112" i="6"/>
  <c r="D112" i="6"/>
  <c r="C112" i="6"/>
  <c r="M112" i="6" s="1"/>
  <c r="R111" i="6"/>
  <c r="Q111" i="6"/>
  <c r="J111" i="6"/>
  <c r="D111" i="6"/>
  <c r="F111" i="6" s="1"/>
  <c r="C111" i="6"/>
  <c r="R6" i="6"/>
  <c r="J6" i="6"/>
  <c r="D6" i="6"/>
  <c r="F6" i="6" s="1"/>
  <c r="C6" i="6"/>
  <c r="Q6" i="6" s="1"/>
  <c r="R5" i="6"/>
  <c r="J5" i="6"/>
  <c r="K5" i="6" s="1"/>
  <c r="D5" i="6"/>
  <c r="F5" i="6" s="1"/>
  <c r="C5" i="6"/>
  <c r="R110" i="6"/>
  <c r="J110" i="6"/>
  <c r="F110" i="6"/>
  <c r="D110" i="6"/>
  <c r="C110" i="6"/>
  <c r="M110" i="6" s="1"/>
  <c r="R109" i="6"/>
  <c r="Q109" i="6"/>
  <c r="J109" i="6"/>
  <c r="D109" i="6"/>
  <c r="F109" i="6" s="1"/>
  <c r="C109" i="6"/>
  <c r="R108" i="6"/>
  <c r="J108" i="6"/>
  <c r="D108" i="6"/>
  <c r="F108" i="6" s="1"/>
  <c r="C108" i="6"/>
  <c r="L108" i="6" s="1"/>
  <c r="R107" i="6"/>
  <c r="J107" i="6"/>
  <c r="D107" i="6"/>
  <c r="F107" i="6" s="1"/>
  <c r="C107" i="6"/>
  <c r="L107" i="6" s="1"/>
  <c r="R106" i="6"/>
  <c r="K106" i="6"/>
  <c r="J106" i="6"/>
  <c r="D106" i="6"/>
  <c r="F106" i="6" s="1"/>
  <c r="C106" i="6"/>
  <c r="R105" i="6"/>
  <c r="J105" i="6"/>
  <c r="D105" i="6"/>
  <c r="F105" i="6" s="1"/>
  <c r="C105" i="6"/>
  <c r="K105" i="6" s="1"/>
  <c r="R47" i="6"/>
  <c r="J47" i="6"/>
  <c r="D47" i="6"/>
  <c r="F47" i="6" s="1"/>
  <c r="C47" i="6"/>
  <c r="R46" i="6"/>
  <c r="J46" i="6"/>
  <c r="D46" i="6"/>
  <c r="F46" i="6" s="1"/>
  <c r="C46" i="6"/>
  <c r="R104" i="6"/>
  <c r="J104" i="6"/>
  <c r="K104" i="6" s="1"/>
  <c r="D104" i="6"/>
  <c r="F104" i="6" s="1"/>
  <c r="C104" i="6"/>
  <c r="R103" i="6"/>
  <c r="J103" i="6"/>
  <c r="K103" i="6" s="1"/>
  <c r="D103" i="6"/>
  <c r="F103" i="6" s="1"/>
  <c r="C103" i="6"/>
  <c r="L103" i="6" s="1"/>
  <c r="R102" i="6"/>
  <c r="J102" i="6"/>
  <c r="D102" i="6"/>
  <c r="F102" i="6" s="1"/>
  <c r="C102" i="6"/>
  <c r="R101" i="6"/>
  <c r="J101" i="6"/>
  <c r="K101" i="6" s="1"/>
  <c r="D101" i="6"/>
  <c r="F101" i="6" s="1"/>
  <c r="C101" i="6"/>
  <c r="M101" i="6" s="1"/>
  <c r="R100" i="6"/>
  <c r="K100" i="6"/>
  <c r="J100" i="6"/>
  <c r="D100" i="6"/>
  <c r="F100" i="6" s="1"/>
  <c r="C100" i="6"/>
  <c r="M100" i="6" s="1"/>
  <c r="R24" i="6"/>
  <c r="J24" i="6"/>
  <c r="D24" i="6"/>
  <c r="F24" i="6" s="1"/>
  <c r="C24" i="6"/>
  <c r="R99" i="6"/>
  <c r="J99" i="6"/>
  <c r="D99" i="6"/>
  <c r="F99" i="6" s="1"/>
  <c r="C99" i="6"/>
  <c r="M99" i="6" s="1"/>
  <c r="R98" i="6"/>
  <c r="J98" i="6"/>
  <c r="D98" i="6"/>
  <c r="F98" i="6" s="1"/>
  <c r="C98" i="6"/>
  <c r="R23" i="6"/>
  <c r="J23" i="6"/>
  <c r="F23" i="6"/>
  <c r="D23" i="6"/>
  <c r="C23" i="6"/>
  <c r="R22" i="6"/>
  <c r="Q22" i="6"/>
  <c r="J22" i="6"/>
  <c r="D22" i="6"/>
  <c r="F22" i="6" s="1"/>
  <c r="C22" i="6"/>
  <c r="R21" i="6"/>
  <c r="J21" i="6"/>
  <c r="D21" i="6"/>
  <c r="F21" i="6" s="1"/>
  <c r="C21" i="6"/>
  <c r="R20" i="6"/>
  <c r="J20" i="6"/>
  <c r="D20" i="6"/>
  <c r="F20" i="6" s="1"/>
  <c r="C20" i="6"/>
  <c r="R19" i="6"/>
  <c r="J19" i="6"/>
  <c r="F19" i="6"/>
  <c r="D19" i="6"/>
  <c r="C19" i="6"/>
  <c r="R97" i="6"/>
  <c r="Q97" i="6"/>
  <c r="J97" i="6"/>
  <c r="D97" i="6"/>
  <c r="F97" i="6" s="1"/>
  <c r="C97" i="6"/>
  <c r="K97" i="6" s="1"/>
  <c r="R96" i="6"/>
  <c r="J96" i="6"/>
  <c r="D96" i="6"/>
  <c r="F96" i="6" s="1"/>
  <c r="C96" i="6"/>
  <c r="R95" i="6"/>
  <c r="J95" i="6"/>
  <c r="K95" i="6" s="1"/>
  <c r="D95" i="6"/>
  <c r="F95" i="6" s="1"/>
  <c r="C95" i="6"/>
  <c r="R94" i="6"/>
  <c r="J94" i="6"/>
  <c r="F94" i="6"/>
  <c r="D94" i="6"/>
  <c r="C94" i="6"/>
  <c r="R93" i="6"/>
  <c r="Q93" i="6"/>
  <c r="J93" i="6"/>
  <c r="D93" i="6"/>
  <c r="F93" i="6" s="1"/>
  <c r="C93" i="6"/>
  <c r="R92" i="6"/>
  <c r="J92" i="6"/>
  <c r="D92" i="6"/>
  <c r="F92" i="6" s="1"/>
  <c r="C92" i="6"/>
  <c r="L92" i="6" s="1"/>
  <c r="R91" i="6"/>
  <c r="J91" i="6"/>
  <c r="D91" i="6"/>
  <c r="F91" i="6" s="1"/>
  <c r="C91" i="6"/>
  <c r="R4" i="6"/>
  <c r="J4" i="6"/>
  <c r="D4" i="6"/>
  <c r="F4" i="6" s="1"/>
  <c r="C4" i="6"/>
  <c r="Q4" i="6" s="1"/>
  <c r="R90" i="6"/>
  <c r="J90" i="6"/>
  <c r="D90" i="6"/>
  <c r="F90" i="6" s="1"/>
  <c r="C90" i="6"/>
  <c r="R89" i="6"/>
  <c r="K89" i="6"/>
  <c r="J89" i="6"/>
  <c r="D89" i="6"/>
  <c r="F89" i="6" s="1"/>
  <c r="C89" i="6"/>
  <c r="R45" i="6"/>
  <c r="J45" i="6"/>
  <c r="D45" i="6"/>
  <c r="F45" i="6" s="1"/>
  <c r="C45" i="6"/>
  <c r="R88" i="6"/>
  <c r="J88" i="6"/>
  <c r="D88" i="6"/>
  <c r="F88" i="6" s="1"/>
  <c r="C88" i="6"/>
  <c r="Q88" i="6" s="1"/>
  <c r="R87" i="6"/>
  <c r="J87" i="6"/>
  <c r="D87" i="6"/>
  <c r="F87" i="6" s="1"/>
  <c r="C87" i="6"/>
  <c r="Q87" i="6" s="1"/>
  <c r="R86" i="6"/>
  <c r="J86" i="6"/>
  <c r="D86" i="6"/>
  <c r="F86" i="6" s="1"/>
  <c r="C86" i="6"/>
  <c r="R85" i="6"/>
  <c r="J85" i="6"/>
  <c r="D85" i="6"/>
  <c r="F85" i="6" s="1"/>
  <c r="C85" i="6"/>
  <c r="R57" i="6"/>
  <c r="Q57" i="6"/>
  <c r="J57" i="6"/>
  <c r="D57" i="6"/>
  <c r="F57" i="6" s="1"/>
  <c r="C57" i="6"/>
  <c r="R84" i="6"/>
  <c r="J84" i="6"/>
  <c r="D84" i="6"/>
  <c r="F84" i="6" s="1"/>
  <c r="C84" i="6"/>
  <c r="R83" i="6"/>
  <c r="J83" i="6"/>
  <c r="D83" i="6"/>
  <c r="F83" i="6" s="1"/>
  <c r="C83" i="6"/>
  <c r="R82" i="6"/>
  <c r="J82" i="6"/>
  <c r="D82" i="6"/>
  <c r="F82" i="6" s="1"/>
  <c r="C82" i="6"/>
  <c r="M82" i="6" s="1"/>
  <c r="R18" i="6"/>
  <c r="J18" i="6"/>
  <c r="D18" i="6"/>
  <c r="F18" i="6" s="1"/>
  <c r="C18" i="6"/>
  <c r="R81" i="6"/>
  <c r="J81" i="6"/>
  <c r="D81" i="6"/>
  <c r="F81" i="6" s="1"/>
  <c r="C81" i="6"/>
  <c r="R40" i="6"/>
  <c r="J40" i="6"/>
  <c r="D40" i="6"/>
  <c r="F40" i="6" s="1"/>
  <c r="C40" i="6"/>
  <c r="R44" i="6"/>
  <c r="Q44" i="6"/>
  <c r="J44" i="6"/>
  <c r="K44" i="6" s="1"/>
  <c r="D44" i="6"/>
  <c r="F44" i="6" s="1"/>
  <c r="C44" i="6"/>
  <c r="L44" i="6" s="1"/>
  <c r="R17" i="6"/>
  <c r="J17" i="6"/>
  <c r="D17" i="6"/>
  <c r="F17" i="6" s="1"/>
  <c r="C17" i="6"/>
  <c r="R56" i="6"/>
  <c r="J56" i="6"/>
  <c r="K56" i="6" s="1"/>
  <c r="D56" i="6"/>
  <c r="F56" i="6" s="1"/>
  <c r="C56" i="6"/>
  <c r="L56" i="6" s="1"/>
  <c r="R80" i="6"/>
  <c r="J80" i="6"/>
  <c r="D80" i="6"/>
  <c r="F80" i="6" s="1"/>
  <c r="C80" i="6"/>
  <c r="K80" i="6" s="1"/>
  <c r="R79" i="6"/>
  <c r="J79" i="6"/>
  <c r="D79" i="6"/>
  <c r="F79" i="6" s="1"/>
  <c r="C79" i="6"/>
  <c r="R78" i="6"/>
  <c r="J78" i="6"/>
  <c r="D78" i="6"/>
  <c r="F78" i="6" s="1"/>
  <c r="C78" i="6"/>
  <c r="R55" i="6"/>
  <c r="J55" i="6"/>
  <c r="D55" i="6"/>
  <c r="F55" i="6" s="1"/>
  <c r="C55" i="6"/>
  <c r="R43" i="6"/>
  <c r="J43" i="6"/>
  <c r="F43" i="6"/>
  <c r="D43" i="6"/>
  <c r="C43" i="6"/>
  <c r="Q43" i="6" s="1"/>
  <c r="R77" i="6"/>
  <c r="J77" i="6"/>
  <c r="D77" i="6"/>
  <c r="F77" i="6" s="1"/>
  <c r="C77" i="6"/>
  <c r="R76" i="6"/>
  <c r="J76" i="6"/>
  <c r="D76" i="6"/>
  <c r="F76" i="6" s="1"/>
  <c r="C76" i="6"/>
  <c r="R75" i="6"/>
  <c r="J75" i="6"/>
  <c r="D75" i="6"/>
  <c r="F75" i="6" s="1"/>
  <c r="C75" i="6"/>
  <c r="M75" i="6" s="1"/>
  <c r="R63" i="6"/>
  <c r="J63" i="6"/>
  <c r="D63" i="6"/>
  <c r="F63" i="6" s="1"/>
  <c r="C63" i="6"/>
  <c r="R16" i="6"/>
  <c r="Q16" i="6"/>
  <c r="J16" i="6"/>
  <c r="D16" i="6"/>
  <c r="F16" i="6" s="1"/>
  <c r="C16" i="6"/>
  <c r="M16" i="6" s="1"/>
  <c r="R74" i="6"/>
  <c r="J74" i="6"/>
  <c r="D74" i="6"/>
  <c r="F74" i="6" s="1"/>
  <c r="C74" i="6"/>
  <c r="R15" i="6"/>
  <c r="J15" i="6"/>
  <c r="F15" i="6"/>
  <c r="D15" i="6"/>
  <c r="C15" i="6"/>
  <c r="M15" i="6" s="1"/>
  <c r="R73" i="6"/>
  <c r="J73" i="6"/>
  <c r="F73" i="6"/>
  <c r="D73" i="6"/>
  <c r="C73" i="6"/>
  <c r="M73" i="6" s="1"/>
  <c r="R72" i="6"/>
  <c r="J72" i="6"/>
  <c r="D72" i="6"/>
  <c r="F72" i="6" s="1"/>
  <c r="C72" i="6"/>
  <c r="R71" i="6"/>
  <c r="J71" i="6"/>
  <c r="G71" i="6"/>
  <c r="D71" i="6"/>
  <c r="F71" i="6" s="1"/>
  <c r="C71" i="6"/>
  <c r="R3" i="6"/>
  <c r="J3" i="6"/>
  <c r="K3" i="6" s="1"/>
  <c r="D3" i="6"/>
  <c r="F3" i="6" s="1"/>
  <c r="C3" i="6"/>
  <c r="R54" i="6"/>
  <c r="J54" i="6"/>
  <c r="D54" i="6"/>
  <c r="F54" i="6" s="1"/>
  <c r="C54" i="6"/>
  <c r="R14" i="6"/>
  <c r="J14" i="6"/>
  <c r="D14" i="6"/>
  <c r="F14" i="6" s="1"/>
  <c r="C14" i="6"/>
  <c r="L14" i="6" s="1"/>
  <c r="R70" i="6"/>
  <c r="J70" i="6"/>
  <c r="D70" i="6"/>
  <c r="F70" i="6" s="1"/>
  <c r="C70" i="6"/>
  <c r="R69" i="6"/>
  <c r="J69" i="6"/>
  <c r="D69" i="6"/>
  <c r="F69" i="6" s="1"/>
  <c r="C69" i="6"/>
  <c r="L69" i="6" s="1"/>
  <c r="R53" i="6"/>
  <c r="J53" i="6"/>
  <c r="D53" i="6"/>
  <c r="F53" i="6" s="1"/>
  <c r="C53" i="6"/>
  <c r="AB11" i="6"/>
  <c r="Z11" i="6"/>
  <c r="R68" i="6"/>
  <c r="J68" i="6"/>
  <c r="D68" i="6"/>
  <c r="F68" i="6" s="1"/>
  <c r="C68" i="6"/>
  <c r="AB10" i="6"/>
  <c r="Z10" i="6"/>
  <c r="R42" i="6"/>
  <c r="J42" i="6"/>
  <c r="K42" i="6" s="1"/>
  <c r="D42" i="6"/>
  <c r="F42" i="6" s="1"/>
  <c r="C42" i="6"/>
  <c r="L42" i="6" s="1"/>
  <c r="AB9" i="6"/>
  <c r="Z9" i="6"/>
  <c r="R67" i="6"/>
  <c r="J67" i="6"/>
  <c r="D67" i="6"/>
  <c r="F67" i="6" s="1"/>
  <c r="C67" i="6"/>
  <c r="Z8" i="6"/>
  <c r="AA8" i="6" s="1"/>
  <c r="AB8" i="6" s="1"/>
  <c r="R66" i="6"/>
  <c r="J66" i="6"/>
  <c r="D66" i="6"/>
  <c r="F66" i="6" s="1"/>
  <c r="C66" i="6"/>
  <c r="Z7" i="6"/>
  <c r="AA7" i="6" s="1"/>
  <c r="AB7" i="6" s="1"/>
  <c r="R52" i="6"/>
  <c r="J52" i="6"/>
  <c r="F52" i="6"/>
  <c r="D52" i="6"/>
  <c r="C52" i="6"/>
  <c r="L52" i="6" s="1"/>
  <c r="R13" i="6"/>
  <c r="J13" i="6"/>
  <c r="D13" i="6"/>
  <c r="F13" i="6" s="1"/>
  <c r="C13" i="6"/>
  <c r="R12" i="6"/>
  <c r="Q12" i="6"/>
  <c r="J12" i="6"/>
  <c r="D12" i="6"/>
  <c r="F12" i="6" s="1"/>
  <c r="C12" i="6"/>
  <c r="R65" i="6"/>
  <c r="J65" i="6"/>
  <c r="D65" i="6"/>
  <c r="F65" i="6" s="1"/>
  <c r="C65" i="6"/>
  <c r="Q65" i="6" s="1"/>
  <c r="R64" i="6"/>
  <c r="N64" i="6"/>
  <c r="J64" i="6"/>
  <c r="D64" i="6"/>
  <c r="F64" i="6" s="1"/>
  <c r="C64" i="6"/>
  <c r="M64" i="6" s="1"/>
  <c r="R195" i="1"/>
  <c r="R196" i="1" s="1"/>
  <c r="D195" i="1"/>
  <c r="F195" i="1" s="1"/>
  <c r="C195" i="1"/>
  <c r="J195" i="1" s="1"/>
  <c r="R194" i="1"/>
  <c r="D194" i="1"/>
  <c r="F194" i="1" s="1"/>
  <c r="C194" i="1"/>
  <c r="J194" i="1" s="1"/>
  <c r="R193" i="1"/>
  <c r="D193" i="1"/>
  <c r="F193" i="1" s="1"/>
  <c r="C193" i="1"/>
  <c r="J193" i="1" s="1"/>
  <c r="R192" i="1"/>
  <c r="D192" i="1"/>
  <c r="F192" i="1" s="1"/>
  <c r="C192" i="1"/>
  <c r="J192" i="1" s="1"/>
  <c r="R191" i="1"/>
  <c r="D191" i="1"/>
  <c r="F191" i="1" s="1"/>
  <c r="C191" i="1"/>
  <c r="J191" i="1" s="1"/>
  <c r="R190" i="1"/>
  <c r="D190" i="1"/>
  <c r="F190" i="1" s="1"/>
  <c r="C190" i="1"/>
  <c r="J190" i="1" s="1"/>
  <c r="R189" i="1"/>
  <c r="D189" i="1"/>
  <c r="F189" i="1" s="1"/>
  <c r="C189" i="1"/>
  <c r="J189" i="1" s="1"/>
  <c r="R188" i="1"/>
  <c r="D188" i="1"/>
  <c r="F188" i="1" s="1"/>
  <c r="C188" i="1"/>
  <c r="J188" i="1" s="1"/>
  <c r="R187" i="1"/>
  <c r="D187" i="1"/>
  <c r="F187" i="1" s="1"/>
  <c r="C187" i="1"/>
  <c r="J187" i="1" s="1"/>
  <c r="R186" i="1"/>
  <c r="D186" i="1"/>
  <c r="F186" i="1" s="1"/>
  <c r="C186" i="1"/>
  <c r="J186" i="1" s="1"/>
  <c r="R185" i="1"/>
  <c r="D185" i="1"/>
  <c r="F185" i="1" s="1"/>
  <c r="C185" i="1"/>
  <c r="J185" i="1" s="1"/>
  <c r="R184" i="1"/>
  <c r="D184" i="1"/>
  <c r="F184" i="1" s="1"/>
  <c r="C184" i="1"/>
  <c r="J184" i="1" s="1"/>
  <c r="R183" i="1"/>
  <c r="D183" i="1"/>
  <c r="F183" i="1" s="1"/>
  <c r="C183" i="1"/>
  <c r="J183" i="1" s="1"/>
  <c r="R182" i="1"/>
  <c r="D182" i="1"/>
  <c r="F182" i="1" s="1"/>
  <c r="C182" i="1"/>
  <c r="J182" i="1" s="1"/>
  <c r="R181" i="1"/>
  <c r="D181" i="1"/>
  <c r="F181" i="1" s="1"/>
  <c r="C181" i="1"/>
  <c r="J181" i="1" s="1"/>
  <c r="R180" i="1"/>
  <c r="D180" i="1"/>
  <c r="F180" i="1" s="1"/>
  <c r="C180" i="1"/>
  <c r="J180" i="1" s="1"/>
  <c r="R179" i="1"/>
  <c r="D179" i="1"/>
  <c r="F179" i="1" s="1"/>
  <c r="C179" i="1"/>
  <c r="J179" i="1" s="1"/>
  <c r="R178" i="1"/>
  <c r="D178" i="1"/>
  <c r="F178" i="1" s="1"/>
  <c r="C178" i="1"/>
  <c r="J178" i="1" s="1"/>
  <c r="R177" i="1"/>
  <c r="D177" i="1"/>
  <c r="F177" i="1" s="1"/>
  <c r="C177" i="1"/>
  <c r="J177" i="1" s="1"/>
  <c r="R176" i="1"/>
  <c r="D176" i="1"/>
  <c r="F176" i="1" s="1"/>
  <c r="C176" i="1"/>
  <c r="J176" i="1" s="1"/>
  <c r="R175" i="1"/>
  <c r="D175" i="1"/>
  <c r="F175" i="1" s="1"/>
  <c r="C175" i="1"/>
  <c r="J175" i="1" s="1"/>
  <c r="R174" i="1"/>
  <c r="D174" i="1"/>
  <c r="F174" i="1" s="1"/>
  <c r="C174" i="1"/>
  <c r="J174" i="1" s="1"/>
  <c r="R173" i="1"/>
  <c r="D173" i="1"/>
  <c r="F173" i="1" s="1"/>
  <c r="C173" i="1"/>
  <c r="J173" i="1" s="1"/>
  <c r="R172" i="1"/>
  <c r="D172" i="1"/>
  <c r="F172" i="1" s="1"/>
  <c r="C172" i="1"/>
  <c r="J172" i="1" s="1"/>
  <c r="R171" i="1"/>
  <c r="D171" i="1"/>
  <c r="F171" i="1" s="1"/>
  <c r="C171" i="1"/>
  <c r="J171" i="1" s="1"/>
  <c r="R170" i="1"/>
  <c r="D170" i="1"/>
  <c r="F170" i="1" s="1"/>
  <c r="C170" i="1"/>
  <c r="J170" i="1" s="1"/>
  <c r="R169" i="1"/>
  <c r="D169" i="1"/>
  <c r="F169" i="1" s="1"/>
  <c r="C169" i="1"/>
  <c r="J169" i="1" s="1"/>
  <c r="R168" i="1"/>
  <c r="D168" i="1"/>
  <c r="F168" i="1" s="1"/>
  <c r="C168" i="1"/>
  <c r="J168" i="1" s="1"/>
  <c r="R167" i="1"/>
  <c r="D167" i="1"/>
  <c r="F167" i="1" s="1"/>
  <c r="C167" i="1"/>
  <c r="J167" i="1" s="1"/>
  <c r="R166" i="1"/>
  <c r="D166" i="1"/>
  <c r="F166" i="1" s="1"/>
  <c r="C166" i="1"/>
  <c r="J166" i="1" s="1"/>
  <c r="R165" i="1"/>
  <c r="D165" i="1"/>
  <c r="F165" i="1" s="1"/>
  <c r="C165" i="1"/>
  <c r="J165" i="1" s="1"/>
  <c r="R164" i="1"/>
  <c r="D164" i="1"/>
  <c r="F164" i="1" s="1"/>
  <c r="C164" i="1"/>
  <c r="J164" i="1" s="1"/>
  <c r="R163" i="1"/>
  <c r="D163" i="1"/>
  <c r="F163" i="1" s="1"/>
  <c r="C163" i="1"/>
  <c r="J163" i="1" s="1"/>
  <c r="R162" i="1"/>
  <c r="D162" i="1"/>
  <c r="F162" i="1" s="1"/>
  <c r="C162" i="1"/>
  <c r="J162" i="1" s="1"/>
  <c r="R161" i="1"/>
  <c r="D161" i="1"/>
  <c r="F161" i="1" s="1"/>
  <c r="C161" i="1"/>
  <c r="J161" i="1" s="1"/>
  <c r="R160" i="1"/>
  <c r="D160" i="1"/>
  <c r="F160" i="1" s="1"/>
  <c r="C160" i="1"/>
  <c r="J160" i="1" s="1"/>
  <c r="R159" i="1"/>
  <c r="D159" i="1"/>
  <c r="F159" i="1" s="1"/>
  <c r="C159" i="1"/>
  <c r="J159" i="1" s="1"/>
  <c r="R158" i="1"/>
  <c r="D158" i="1"/>
  <c r="F158" i="1" s="1"/>
  <c r="C158" i="1"/>
  <c r="J158" i="1" s="1"/>
  <c r="R157" i="1"/>
  <c r="D157" i="1"/>
  <c r="F157" i="1" s="1"/>
  <c r="C157" i="1"/>
  <c r="J157" i="1" s="1"/>
  <c r="R156" i="1"/>
  <c r="D156" i="1"/>
  <c r="F156" i="1" s="1"/>
  <c r="C156" i="1"/>
  <c r="J156" i="1" s="1"/>
  <c r="R155" i="1"/>
  <c r="D155" i="1"/>
  <c r="F155" i="1" s="1"/>
  <c r="C155" i="1"/>
  <c r="J155" i="1" s="1"/>
  <c r="R154" i="1"/>
  <c r="N154" i="1"/>
  <c r="J154" i="1"/>
  <c r="D154" i="1"/>
  <c r="F154" i="1" s="1"/>
  <c r="C154" i="1"/>
  <c r="L154" i="1" s="1"/>
  <c r="R153" i="1"/>
  <c r="P153" i="1"/>
  <c r="N153" i="1"/>
  <c r="O153" i="1" s="1"/>
  <c r="J153" i="1"/>
  <c r="D153" i="1"/>
  <c r="F153" i="1" s="1"/>
  <c r="C153" i="1"/>
  <c r="L153" i="1" s="1"/>
  <c r="R152" i="1"/>
  <c r="P152" i="1"/>
  <c r="N152" i="1"/>
  <c r="O152" i="1" s="1"/>
  <c r="J152" i="1"/>
  <c r="F152" i="1"/>
  <c r="D152" i="1"/>
  <c r="C152" i="1"/>
  <c r="R151" i="1"/>
  <c r="Q151" i="1"/>
  <c r="N151" i="1"/>
  <c r="P151" i="1" s="1"/>
  <c r="J151" i="1"/>
  <c r="F151" i="1"/>
  <c r="D151" i="1"/>
  <c r="C151" i="1"/>
  <c r="R150" i="1"/>
  <c r="N150" i="1"/>
  <c r="J150" i="1"/>
  <c r="F150" i="1"/>
  <c r="D150" i="1"/>
  <c r="C150" i="1"/>
  <c r="R149" i="1"/>
  <c r="Q149" i="1"/>
  <c r="P149" i="1"/>
  <c r="O149" i="1"/>
  <c r="N149" i="1"/>
  <c r="M149" i="1"/>
  <c r="J149" i="1"/>
  <c r="D149" i="1"/>
  <c r="F149" i="1" s="1"/>
  <c r="C149" i="1"/>
  <c r="L149" i="1" s="1"/>
  <c r="R148" i="1"/>
  <c r="P148" i="1"/>
  <c r="O148" i="1"/>
  <c r="N148" i="1"/>
  <c r="J148" i="1"/>
  <c r="D148" i="1"/>
  <c r="F148" i="1" s="1"/>
  <c r="C148" i="1"/>
  <c r="R147" i="1"/>
  <c r="O147" i="1"/>
  <c r="N147" i="1"/>
  <c r="P147" i="1" s="1"/>
  <c r="M147" i="1"/>
  <c r="J147" i="1"/>
  <c r="D147" i="1"/>
  <c r="F147" i="1" s="1"/>
  <c r="C147" i="1"/>
  <c r="L147" i="1" s="1"/>
  <c r="R146" i="1"/>
  <c r="N146" i="1"/>
  <c r="J146" i="1"/>
  <c r="D146" i="1"/>
  <c r="F146" i="1" s="1"/>
  <c r="C146" i="1"/>
  <c r="L146" i="1" s="1"/>
  <c r="R145" i="1"/>
  <c r="N145" i="1"/>
  <c r="J145" i="1"/>
  <c r="D145" i="1"/>
  <c r="F145" i="1" s="1"/>
  <c r="C145" i="1"/>
  <c r="R144" i="1"/>
  <c r="N144" i="1"/>
  <c r="J144" i="1"/>
  <c r="D144" i="1"/>
  <c r="F144" i="1" s="1"/>
  <c r="C144" i="1"/>
  <c r="L144" i="1" s="1"/>
  <c r="R143" i="1"/>
  <c r="P143" i="1"/>
  <c r="O143" i="1"/>
  <c r="J143" i="1"/>
  <c r="D143" i="1"/>
  <c r="F143" i="1" s="1"/>
  <c r="C143" i="1"/>
  <c r="Q143" i="1" s="1"/>
  <c r="R142" i="1"/>
  <c r="P142" i="1"/>
  <c r="N142" i="1"/>
  <c r="O142" i="1" s="1"/>
  <c r="J142" i="1"/>
  <c r="D142" i="1"/>
  <c r="F142" i="1" s="1"/>
  <c r="C142" i="1"/>
  <c r="L142" i="1" s="1"/>
  <c r="R141" i="1"/>
  <c r="P141" i="1"/>
  <c r="N141" i="1"/>
  <c r="O141" i="1" s="1"/>
  <c r="J141" i="1"/>
  <c r="D141" i="1"/>
  <c r="F141" i="1" s="1"/>
  <c r="C141" i="1"/>
  <c r="L141" i="1" s="1"/>
  <c r="R140" i="1"/>
  <c r="O140" i="1"/>
  <c r="N140" i="1"/>
  <c r="P140" i="1" s="1"/>
  <c r="M140" i="1"/>
  <c r="J140" i="1"/>
  <c r="D140" i="1"/>
  <c r="F140" i="1" s="1"/>
  <c r="C140" i="1"/>
  <c r="L140" i="1" s="1"/>
  <c r="R139" i="1"/>
  <c r="Q139" i="1"/>
  <c r="N139" i="1"/>
  <c r="J139" i="1"/>
  <c r="D139" i="1"/>
  <c r="F139" i="1" s="1"/>
  <c r="C139" i="1"/>
  <c r="L139" i="1" s="1"/>
  <c r="R138" i="1"/>
  <c r="P138" i="1"/>
  <c r="N138" i="1"/>
  <c r="O138" i="1" s="1"/>
  <c r="J138" i="1"/>
  <c r="D138" i="1"/>
  <c r="F138" i="1" s="1"/>
  <c r="C138" i="1"/>
  <c r="L138" i="1" s="1"/>
  <c r="R137" i="1"/>
  <c r="P137" i="1"/>
  <c r="N137" i="1"/>
  <c r="O137" i="1" s="1"/>
  <c r="J137" i="1"/>
  <c r="D137" i="1"/>
  <c r="F137" i="1" s="1"/>
  <c r="C137" i="1"/>
  <c r="L137" i="1" s="1"/>
  <c r="R136" i="1"/>
  <c r="O136" i="1"/>
  <c r="N136" i="1"/>
  <c r="P136" i="1" s="1"/>
  <c r="M136" i="1"/>
  <c r="J136" i="1"/>
  <c r="D136" i="1"/>
  <c r="F136" i="1" s="1"/>
  <c r="C136" i="1"/>
  <c r="L136" i="1" s="1"/>
  <c r="R135" i="1"/>
  <c r="Q135" i="1"/>
  <c r="N135" i="1"/>
  <c r="J135" i="1"/>
  <c r="D135" i="1"/>
  <c r="F135" i="1" s="1"/>
  <c r="C135" i="1"/>
  <c r="L135" i="1" s="1"/>
  <c r="R134" i="1"/>
  <c r="P134" i="1"/>
  <c r="N134" i="1"/>
  <c r="O134" i="1" s="1"/>
  <c r="J134" i="1"/>
  <c r="D134" i="1"/>
  <c r="F134" i="1" s="1"/>
  <c r="C134" i="1"/>
  <c r="L134" i="1" s="1"/>
  <c r="R133" i="1"/>
  <c r="P133" i="1"/>
  <c r="N133" i="1"/>
  <c r="O133" i="1" s="1"/>
  <c r="J133" i="1"/>
  <c r="F133" i="1"/>
  <c r="D133" i="1"/>
  <c r="C133" i="1"/>
  <c r="R132" i="1"/>
  <c r="N132" i="1"/>
  <c r="P132" i="1" s="1"/>
  <c r="J132" i="1"/>
  <c r="F132" i="1"/>
  <c r="D132" i="1"/>
  <c r="C132" i="1"/>
  <c r="Q132" i="1" s="1"/>
  <c r="R131" i="1"/>
  <c r="N131" i="1"/>
  <c r="J131" i="1"/>
  <c r="F131" i="1"/>
  <c r="D131" i="1"/>
  <c r="C131" i="1"/>
  <c r="R130" i="1"/>
  <c r="N130" i="1"/>
  <c r="J130" i="1"/>
  <c r="D130" i="1"/>
  <c r="F130" i="1" s="1"/>
  <c r="C130" i="1"/>
  <c r="R129" i="1"/>
  <c r="O129" i="1"/>
  <c r="N129" i="1"/>
  <c r="P129" i="1" s="1"/>
  <c r="J129" i="1"/>
  <c r="F129" i="1"/>
  <c r="D129" i="1"/>
  <c r="C129" i="1"/>
  <c r="L129" i="1" s="1"/>
  <c r="R128" i="1"/>
  <c r="Q128" i="1"/>
  <c r="N128" i="1"/>
  <c r="M128" i="1"/>
  <c r="J128" i="1"/>
  <c r="D128" i="1"/>
  <c r="F128" i="1" s="1"/>
  <c r="C128" i="1"/>
  <c r="L128" i="1" s="1"/>
  <c r="R127" i="1"/>
  <c r="N127" i="1"/>
  <c r="M127" i="1"/>
  <c r="J127" i="1"/>
  <c r="D127" i="1"/>
  <c r="F127" i="1" s="1"/>
  <c r="C127" i="1"/>
  <c r="R126" i="1"/>
  <c r="O126" i="1"/>
  <c r="N126" i="1"/>
  <c r="P126" i="1" s="1"/>
  <c r="K126" i="1"/>
  <c r="J126" i="1"/>
  <c r="D126" i="1"/>
  <c r="F126" i="1" s="1"/>
  <c r="C126" i="1"/>
  <c r="Q126" i="1" s="1"/>
  <c r="R125" i="1"/>
  <c r="O125" i="1"/>
  <c r="N125" i="1"/>
  <c r="P125" i="1" s="1"/>
  <c r="J125" i="1"/>
  <c r="K125" i="1" s="1"/>
  <c r="D125" i="1"/>
  <c r="F125" i="1" s="1"/>
  <c r="C125" i="1"/>
  <c r="L125" i="1" s="1"/>
  <c r="R124" i="1"/>
  <c r="O124" i="1"/>
  <c r="N124" i="1"/>
  <c r="P124" i="1" s="1"/>
  <c r="M124" i="1"/>
  <c r="J124" i="1"/>
  <c r="D124" i="1"/>
  <c r="F124" i="1" s="1"/>
  <c r="C124" i="1"/>
  <c r="R123" i="1"/>
  <c r="Q123" i="1"/>
  <c r="N123" i="1"/>
  <c r="J123" i="1"/>
  <c r="D123" i="1"/>
  <c r="F123" i="1" s="1"/>
  <c r="C123" i="1"/>
  <c r="M123" i="1" s="1"/>
  <c r="R122" i="1"/>
  <c r="Q122" i="1"/>
  <c r="P122" i="1"/>
  <c r="O122" i="1"/>
  <c r="J122" i="1"/>
  <c r="K122" i="1" s="1"/>
  <c r="D122" i="1"/>
  <c r="F122" i="1" s="1"/>
  <c r="C122" i="1"/>
  <c r="M122" i="1" s="1"/>
  <c r="R121" i="1"/>
  <c r="O121" i="1"/>
  <c r="N121" i="1"/>
  <c r="P121" i="1" s="1"/>
  <c r="J121" i="1"/>
  <c r="D121" i="1"/>
  <c r="F121" i="1" s="1"/>
  <c r="C121" i="1"/>
  <c r="L121" i="1" s="1"/>
  <c r="R120" i="1"/>
  <c r="Q120" i="1"/>
  <c r="N120" i="1"/>
  <c r="O120" i="1" s="1"/>
  <c r="J120" i="1"/>
  <c r="D120" i="1"/>
  <c r="F120" i="1" s="1"/>
  <c r="C120" i="1"/>
  <c r="M120" i="1" s="1"/>
  <c r="R119" i="1"/>
  <c r="P119" i="1"/>
  <c r="N119" i="1"/>
  <c r="O119" i="1" s="1"/>
  <c r="L119" i="1"/>
  <c r="J119" i="1"/>
  <c r="D119" i="1"/>
  <c r="F119" i="1" s="1"/>
  <c r="C119" i="1"/>
  <c r="R118" i="1"/>
  <c r="N118" i="1"/>
  <c r="J118" i="1"/>
  <c r="F118" i="1"/>
  <c r="D118" i="1"/>
  <c r="C118" i="1"/>
  <c r="L118" i="1" s="1"/>
  <c r="R117" i="1"/>
  <c r="Q117" i="1"/>
  <c r="N117" i="1"/>
  <c r="M117" i="1"/>
  <c r="J117" i="1"/>
  <c r="D117" i="1"/>
  <c r="F117" i="1" s="1"/>
  <c r="C117" i="1"/>
  <c r="L117" i="1" s="1"/>
  <c r="R116" i="1"/>
  <c r="N116" i="1"/>
  <c r="J116" i="1"/>
  <c r="F116" i="1"/>
  <c r="D116" i="1"/>
  <c r="C116" i="1"/>
  <c r="M116" i="1" s="1"/>
  <c r="R115" i="1"/>
  <c r="P115" i="1"/>
  <c r="N115" i="1"/>
  <c r="O115" i="1" s="1"/>
  <c r="J115" i="1"/>
  <c r="D115" i="1"/>
  <c r="F115" i="1" s="1"/>
  <c r="C115" i="1"/>
  <c r="R114" i="1"/>
  <c r="P114" i="1"/>
  <c r="N114" i="1"/>
  <c r="O114" i="1" s="1"/>
  <c r="J114" i="1"/>
  <c r="F114" i="1"/>
  <c r="D114" i="1"/>
  <c r="C114" i="1"/>
  <c r="L114" i="1" s="1"/>
  <c r="R113" i="1"/>
  <c r="N113" i="1"/>
  <c r="J113" i="1"/>
  <c r="K113" i="1" s="1"/>
  <c r="D113" i="1"/>
  <c r="F113" i="1" s="1"/>
  <c r="C113" i="1"/>
  <c r="R112" i="1"/>
  <c r="Q112" i="1"/>
  <c r="N112" i="1"/>
  <c r="J112" i="1"/>
  <c r="D112" i="1"/>
  <c r="F112" i="1" s="1"/>
  <c r="C112" i="1"/>
  <c r="M112" i="1" s="1"/>
  <c r="R111" i="1"/>
  <c r="P111" i="1"/>
  <c r="O111" i="1"/>
  <c r="N111" i="1"/>
  <c r="J111" i="1"/>
  <c r="D111" i="1"/>
  <c r="F111" i="1" s="1"/>
  <c r="C111" i="1"/>
  <c r="R110" i="1"/>
  <c r="N110" i="1"/>
  <c r="J110" i="1"/>
  <c r="F110" i="1"/>
  <c r="D110" i="1"/>
  <c r="C110" i="1"/>
  <c r="L110" i="1" s="1"/>
  <c r="R109" i="1"/>
  <c r="N109" i="1"/>
  <c r="J109" i="1"/>
  <c r="D109" i="1"/>
  <c r="F109" i="1" s="1"/>
  <c r="C109" i="1"/>
  <c r="L109" i="1" s="1"/>
  <c r="R108" i="1"/>
  <c r="N108" i="1"/>
  <c r="J108" i="1"/>
  <c r="F108" i="1"/>
  <c r="D108" i="1"/>
  <c r="C108" i="1"/>
  <c r="M108" i="1" s="1"/>
  <c r="R107" i="1"/>
  <c r="P107" i="1"/>
  <c r="O107" i="1"/>
  <c r="N107" i="1"/>
  <c r="J107" i="1"/>
  <c r="D107" i="1"/>
  <c r="F107" i="1" s="1"/>
  <c r="C107" i="1"/>
  <c r="L107" i="1" s="1"/>
  <c r="R106" i="1"/>
  <c r="P106" i="1"/>
  <c r="N106" i="1"/>
  <c r="O106" i="1" s="1"/>
  <c r="K106" i="1"/>
  <c r="J106" i="1"/>
  <c r="D106" i="1"/>
  <c r="F106" i="1" s="1"/>
  <c r="C106" i="1"/>
  <c r="R105" i="1"/>
  <c r="N105" i="1"/>
  <c r="P105" i="1" s="1"/>
  <c r="J105" i="1"/>
  <c r="D105" i="1"/>
  <c r="F105" i="1" s="1"/>
  <c r="C105" i="1"/>
  <c r="R104" i="1"/>
  <c r="N104" i="1"/>
  <c r="J104" i="1"/>
  <c r="F104" i="1"/>
  <c r="D104" i="1"/>
  <c r="C104" i="1"/>
  <c r="R103" i="1"/>
  <c r="N103" i="1"/>
  <c r="O103" i="1" s="1"/>
  <c r="J103" i="1"/>
  <c r="D103" i="1"/>
  <c r="F103" i="1" s="1"/>
  <c r="C103" i="1"/>
  <c r="R102" i="1"/>
  <c r="N102" i="1"/>
  <c r="O102" i="1" s="1"/>
  <c r="J102" i="1"/>
  <c r="F102" i="1"/>
  <c r="D102" i="1"/>
  <c r="C102" i="1"/>
  <c r="L102" i="1" s="1"/>
  <c r="R101" i="1"/>
  <c r="Q101" i="1"/>
  <c r="N101" i="1"/>
  <c r="J101" i="1"/>
  <c r="K101" i="1" s="1"/>
  <c r="D101" i="1"/>
  <c r="F101" i="1" s="1"/>
  <c r="C101" i="1"/>
  <c r="L101" i="1" s="1"/>
  <c r="R100" i="1"/>
  <c r="N100" i="1"/>
  <c r="J100" i="1"/>
  <c r="F100" i="1"/>
  <c r="D100" i="1"/>
  <c r="C100" i="1"/>
  <c r="R99" i="1"/>
  <c r="N99" i="1"/>
  <c r="O99" i="1" s="1"/>
  <c r="J99" i="1"/>
  <c r="K99" i="1" s="1"/>
  <c r="D99" i="1"/>
  <c r="F99" i="1" s="1"/>
  <c r="C99" i="1"/>
  <c r="L99" i="1" s="1"/>
  <c r="R98" i="1"/>
  <c r="O98" i="1"/>
  <c r="N98" i="1"/>
  <c r="P98" i="1" s="1"/>
  <c r="J98" i="1"/>
  <c r="F98" i="1"/>
  <c r="D98" i="1"/>
  <c r="C98" i="1"/>
  <c r="K98" i="1" s="1"/>
  <c r="R97" i="1"/>
  <c r="Q97" i="1"/>
  <c r="N97" i="1"/>
  <c r="J97" i="1"/>
  <c r="D97" i="1"/>
  <c r="F97" i="1" s="1"/>
  <c r="C97" i="1"/>
  <c r="L97" i="1" s="1"/>
  <c r="R96" i="1"/>
  <c r="N96" i="1"/>
  <c r="O96" i="1" s="1"/>
  <c r="J96" i="1"/>
  <c r="D96" i="1"/>
  <c r="F96" i="1" s="1"/>
  <c r="C96" i="1"/>
  <c r="R95" i="1"/>
  <c r="N95" i="1"/>
  <c r="P95" i="1" s="1"/>
  <c r="J95" i="1"/>
  <c r="D95" i="1"/>
  <c r="F95" i="1" s="1"/>
  <c r="C95" i="1"/>
  <c r="Q95" i="1" s="1"/>
  <c r="R94" i="1"/>
  <c r="N94" i="1"/>
  <c r="J94" i="1"/>
  <c r="D94" i="1"/>
  <c r="F94" i="1" s="1"/>
  <c r="C94" i="1"/>
  <c r="M94" i="1" s="1"/>
  <c r="R93" i="1"/>
  <c r="P93" i="1"/>
  <c r="O93" i="1"/>
  <c r="N93" i="1"/>
  <c r="J93" i="1"/>
  <c r="K93" i="1" s="1"/>
  <c r="D93" i="1"/>
  <c r="F93" i="1" s="1"/>
  <c r="C93" i="1"/>
  <c r="Q93" i="1" s="1"/>
  <c r="R92" i="1"/>
  <c r="P92" i="1"/>
  <c r="N92" i="1"/>
  <c r="O92" i="1" s="1"/>
  <c r="J92" i="1"/>
  <c r="D92" i="1"/>
  <c r="F92" i="1" s="1"/>
  <c r="C92" i="1"/>
  <c r="L92" i="1" s="1"/>
  <c r="R91" i="1"/>
  <c r="N91" i="1"/>
  <c r="P91" i="1" s="1"/>
  <c r="J91" i="1"/>
  <c r="F91" i="1"/>
  <c r="D91" i="1"/>
  <c r="C91" i="1"/>
  <c r="Q91" i="1" s="1"/>
  <c r="R90" i="1"/>
  <c r="N90" i="1"/>
  <c r="J90" i="1"/>
  <c r="D90" i="1"/>
  <c r="F90" i="1" s="1"/>
  <c r="C90" i="1"/>
  <c r="M90" i="1" s="1"/>
  <c r="R89" i="1"/>
  <c r="N89" i="1"/>
  <c r="P89" i="1" s="1"/>
  <c r="L89" i="1"/>
  <c r="J89" i="1"/>
  <c r="D89" i="1"/>
  <c r="F89" i="1" s="1"/>
  <c r="C89" i="1"/>
  <c r="Q89" i="1" s="1"/>
  <c r="R88" i="1"/>
  <c r="N88" i="1"/>
  <c r="J88" i="1"/>
  <c r="F88" i="1"/>
  <c r="D88" i="1"/>
  <c r="C88" i="1"/>
  <c r="L88" i="1" s="1"/>
  <c r="R87" i="1"/>
  <c r="N87" i="1"/>
  <c r="J87" i="1"/>
  <c r="D87" i="1"/>
  <c r="F87" i="1" s="1"/>
  <c r="C87" i="1"/>
  <c r="L87" i="1" s="1"/>
  <c r="R86" i="1"/>
  <c r="N86" i="1"/>
  <c r="O86" i="1" s="1"/>
  <c r="J86" i="1"/>
  <c r="F86" i="1"/>
  <c r="D86" i="1"/>
  <c r="C86" i="1"/>
  <c r="R85" i="1"/>
  <c r="N85" i="1"/>
  <c r="J85" i="1"/>
  <c r="D85" i="1"/>
  <c r="F85" i="1" s="1"/>
  <c r="C85" i="1"/>
  <c r="L85" i="1" s="1"/>
  <c r="R84" i="1"/>
  <c r="N84" i="1"/>
  <c r="J84" i="1"/>
  <c r="F84" i="1"/>
  <c r="D84" i="1"/>
  <c r="C84" i="1"/>
  <c r="Q84" i="1" s="1"/>
  <c r="R83" i="1"/>
  <c r="Q83" i="1"/>
  <c r="N83" i="1"/>
  <c r="P83" i="1" s="1"/>
  <c r="M83" i="1"/>
  <c r="J83" i="1"/>
  <c r="D83" i="1"/>
  <c r="F83" i="1" s="1"/>
  <c r="C83" i="1"/>
  <c r="L83" i="1" s="1"/>
  <c r="R82" i="1"/>
  <c r="O82" i="1"/>
  <c r="N82" i="1"/>
  <c r="P82" i="1" s="1"/>
  <c r="J82" i="1"/>
  <c r="F82" i="1"/>
  <c r="D82" i="1"/>
  <c r="C82" i="1"/>
  <c r="L82" i="1" s="1"/>
  <c r="R81" i="1"/>
  <c r="Q81" i="1"/>
  <c r="N81" i="1"/>
  <c r="P81" i="1" s="1"/>
  <c r="J81" i="1"/>
  <c r="F81" i="1"/>
  <c r="D81" i="1"/>
  <c r="C81" i="1"/>
  <c r="R80" i="1"/>
  <c r="N80" i="1"/>
  <c r="J80" i="1"/>
  <c r="D80" i="1"/>
  <c r="F80" i="1" s="1"/>
  <c r="C80" i="1"/>
  <c r="Q80" i="1" s="1"/>
  <c r="R79" i="1"/>
  <c r="Q79" i="1"/>
  <c r="P79" i="1"/>
  <c r="O79" i="1"/>
  <c r="N79" i="1"/>
  <c r="M79" i="1"/>
  <c r="J79" i="1"/>
  <c r="D79" i="1"/>
  <c r="F79" i="1" s="1"/>
  <c r="C79" i="1"/>
  <c r="L79" i="1" s="1"/>
  <c r="R78" i="1"/>
  <c r="P78" i="1"/>
  <c r="O78" i="1"/>
  <c r="N78" i="1"/>
  <c r="J78" i="1"/>
  <c r="F78" i="1"/>
  <c r="D78" i="1"/>
  <c r="C78" i="1"/>
  <c r="L78" i="1" s="1"/>
  <c r="R77" i="1"/>
  <c r="Q77" i="1"/>
  <c r="O77" i="1"/>
  <c r="N77" i="1"/>
  <c r="P77" i="1" s="1"/>
  <c r="K77" i="1"/>
  <c r="J77" i="1"/>
  <c r="D77" i="1"/>
  <c r="F77" i="1" s="1"/>
  <c r="C77" i="1"/>
  <c r="L77" i="1" s="1"/>
  <c r="R76" i="1"/>
  <c r="N76" i="1"/>
  <c r="J76" i="1"/>
  <c r="D76" i="1"/>
  <c r="F76" i="1" s="1"/>
  <c r="C76" i="1"/>
  <c r="Q76" i="1" s="1"/>
  <c r="R75" i="1"/>
  <c r="Q75" i="1"/>
  <c r="P75" i="1"/>
  <c r="N75" i="1"/>
  <c r="O75" i="1" s="1"/>
  <c r="M75" i="1"/>
  <c r="J75" i="1"/>
  <c r="D75" i="1"/>
  <c r="F75" i="1" s="1"/>
  <c r="C75" i="1"/>
  <c r="L75" i="1" s="1"/>
  <c r="R74" i="1"/>
  <c r="N74" i="1"/>
  <c r="O74" i="1" s="1"/>
  <c r="J74" i="1"/>
  <c r="D74" i="1"/>
  <c r="F74" i="1" s="1"/>
  <c r="C74" i="1"/>
  <c r="L74" i="1" s="1"/>
  <c r="R73" i="1"/>
  <c r="N73" i="1"/>
  <c r="P73" i="1" s="1"/>
  <c r="M73" i="1"/>
  <c r="J73" i="1"/>
  <c r="D73" i="1"/>
  <c r="F73" i="1" s="1"/>
  <c r="C73" i="1"/>
  <c r="L73" i="1" s="1"/>
  <c r="R72" i="1"/>
  <c r="N72" i="1"/>
  <c r="J72" i="1"/>
  <c r="D72" i="1"/>
  <c r="F72" i="1" s="1"/>
  <c r="C72" i="1"/>
  <c r="Q72" i="1" s="1"/>
  <c r="R71" i="1"/>
  <c r="P71" i="1"/>
  <c r="O71" i="1"/>
  <c r="N71" i="1"/>
  <c r="J71" i="1"/>
  <c r="D71" i="1"/>
  <c r="F71" i="1" s="1"/>
  <c r="C71" i="1"/>
  <c r="R70" i="1"/>
  <c r="N70" i="1"/>
  <c r="P70" i="1" s="1"/>
  <c r="J70" i="1"/>
  <c r="D70" i="1"/>
  <c r="F70" i="1" s="1"/>
  <c r="C70" i="1"/>
  <c r="R69" i="1"/>
  <c r="Q69" i="1"/>
  <c r="N69" i="1"/>
  <c r="P69" i="1" s="1"/>
  <c r="J69" i="1"/>
  <c r="F69" i="1"/>
  <c r="D69" i="1"/>
  <c r="C69" i="1"/>
  <c r="R68" i="1"/>
  <c r="N68" i="1"/>
  <c r="J68" i="1"/>
  <c r="D68" i="1"/>
  <c r="F68" i="1" s="1"/>
  <c r="C68" i="1"/>
  <c r="Q68" i="1" s="1"/>
  <c r="R67" i="1"/>
  <c r="Q67" i="1"/>
  <c r="P67" i="1"/>
  <c r="O67" i="1"/>
  <c r="N67" i="1"/>
  <c r="M67" i="1"/>
  <c r="J67" i="1"/>
  <c r="D67" i="1"/>
  <c r="F67" i="1" s="1"/>
  <c r="C67" i="1"/>
  <c r="L67" i="1" s="1"/>
  <c r="R66" i="1"/>
  <c r="N66" i="1"/>
  <c r="O66" i="1" s="1"/>
  <c r="J66" i="1"/>
  <c r="D66" i="1"/>
  <c r="F66" i="1" s="1"/>
  <c r="C66" i="1"/>
  <c r="R65" i="1"/>
  <c r="Q65" i="1"/>
  <c r="N65" i="1"/>
  <c r="P65" i="1" s="1"/>
  <c r="K65" i="1"/>
  <c r="J65" i="1"/>
  <c r="D65" i="1"/>
  <c r="F65" i="1" s="1"/>
  <c r="C65" i="1"/>
  <c r="L65" i="1" s="1"/>
  <c r="R64" i="1"/>
  <c r="N64" i="1"/>
  <c r="J64" i="1"/>
  <c r="D64" i="1"/>
  <c r="F64" i="1" s="1"/>
  <c r="C64" i="1"/>
  <c r="Q64" i="1" s="1"/>
  <c r="R63" i="1"/>
  <c r="N63" i="1"/>
  <c r="P63" i="1" s="1"/>
  <c r="J63" i="1"/>
  <c r="D63" i="1"/>
  <c r="F63" i="1" s="1"/>
  <c r="C63" i="1"/>
  <c r="R62" i="1"/>
  <c r="N62" i="1"/>
  <c r="O62" i="1" s="1"/>
  <c r="J62" i="1"/>
  <c r="D62" i="1"/>
  <c r="F62" i="1" s="1"/>
  <c r="C62" i="1"/>
  <c r="L62" i="1" s="1"/>
  <c r="R61" i="1"/>
  <c r="Q61" i="1"/>
  <c r="N61" i="1"/>
  <c r="P61" i="1" s="1"/>
  <c r="K61" i="1"/>
  <c r="J61" i="1"/>
  <c r="D61" i="1"/>
  <c r="F61" i="1" s="1"/>
  <c r="C61" i="1"/>
  <c r="L61" i="1" s="1"/>
  <c r="R60" i="1"/>
  <c r="N60" i="1"/>
  <c r="L60" i="1"/>
  <c r="J60" i="1"/>
  <c r="D60" i="1"/>
  <c r="F60" i="1" s="1"/>
  <c r="C60" i="1"/>
  <c r="R59" i="1"/>
  <c r="N59" i="1"/>
  <c r="P59" i="1" s="1"/>
  <c r="J59" i="1"/>
  <c r="D59" i="1"/>
  <c r="F59" i="1" s="1"/>
  <c r="C59" i="1"/>
  <c r="Q59" i="1" s="1"/>
  <c r="R58" i="1"/>
  <c r="N58" i="1"/>
  <c r="L58" i="1"/>
  <c r="J58" i="1"/>
  <c r="D58" i="1"/>
  <c r="F58" i="1" s="1"/>
  <c r="C58" i="1"/>
  <c r="R57" i="1"/>
  <c r="O57" i="1"/>
  <c r="N57" i="1"/>
  <c r="P57" i="1" s="1"/>
  <c r="M57" i="1"/>
  <c r="J57" i="1"/>
  <c r="D57" i="1"/>
  <c r="F57" i="1" s="1"/>
  <c r="C57" i="1"/>
  <c r="R56" i="1"/>
  <c r="N56" i="1"/>
  <c r="M56" i="1"/>
  <c r="J56" i="1"/>
  <c r="D56" i="1"/>
  <c r="F56" i="1" s="1"/>
  <c r="C56" i="1"/>
  <c r="Q56" i="1" s="1"/>
  <c r="R55" i="1"/>
  <c r="P55" i="1"/>
  <c r="O55" i="1"/>
  <c r="J55" i="1"/>
  <c r="F55" i="1"/>
  <c r="D55" i="1"/>
  <c r="C55" i="1"/>
  <c r="M55" i="1" s="1"/>
  <c r="R54" i="1"/>
  <c r="N54" i="1"/>
  <c r="M54" i="1"/>
  <c r="J54" i="1"/>
  <c r="K54" i="1" s="1"/>
  <c r="D54" i="1"/>
  <c r="F54" i="1" s="1"/>
  <c r="C54" i="1"/>
  <c r="L54" i="1" s="1"/>
  <c r="R53" i="1"/>
  <c r="P53" i="1"/>
  <c r="N53" i="1"/>
  <c r="O53" i="1" s="1"/>
  <c r="M53" i="1"/>
  <c r="J53" i="1"/>
  <c r="D53" i="1"/>
  <c r="F53" i="1" s="1"/>
  <c r="C53" i="1"/>
  <c r="Q53" i="1" s="1"/>
  <c r="R52" i="1"/>
  <c r="P52" i="1"/>
  <c r="O52" i="1"/>
  <c r="N52" i="1"/>
  <c r="J52" i="1"/>
  <c r="K52" i="1" s="1"/>
  <c r="D52" i="1"/>
  <c r="F52" i="1" s="1"/>
  <c r="C52" i="1"/>
  <c r="Q52" i="1" s="1"/>
  <c r="R51" i="1"/>
  <c r="P51" i="1"/>
  <c r="N51" i="1"/>
  <c r="O51" i="1" s="1"/>
  <c r="L51" i="1"/>
  <c r="J51" i="1"/>
  <c r="K51" i="1" s="1"/>
  <c r="D51" i="1"/>
  <c r="F51" i="1" s="1"/>
  <c r="C51" i="1"/>
  <c r="R50" i="1"/>
  <c r="N50" i="1"/>
  <c r="P50" i="1" s="1"/>
  <c r="J50" i="1"/>
  <c r="D50" i="1"/>
  <c r="F50" i="1" s="1"/>
  <c r="C50" i="1"/>
  <c r="R49" i="1"/>
  <c r="N49" i="1"/>
  <c r="O49" i="1" s="1"/>
  <c r="M49" i="1"/>
  <c r="J49" i="1"/>
  <c r="D49" i="1"/>
  <c r="F49" i="1" s="1"/>
  <c r="C49" i="1"/>
  <c r="R48" i="1"/>
  <c r="N48" i="1"/>
  <c r="P48" i="1" s="1"/>
  <c r="J48" i="1"/>
  <c r="D48" i="1"/>
  <c r="F48" i="1" s="1"/>
  <c r="C48" i="1"/>
  <c r="R47" i="1"/>
  <c r="O47" i="1"/>
  <c r="N47" i="1"/>
  <c r="P47" i="1" s="1"/>
  <c r="J47" i="1"/>
  <c r="F47" i="1"/>
  <c r="D47" i="1"/>
  <c r="C47" i="1"/>
  <c r="K47" i="1" s="1"/>
  <c r="R46" i="1"/>
  <c r="Q46" i="1"/>
  <c r="N46" i="1"/>
  <c r="P46" i="1" s="1"/>
  <c r="J46" i="1"/>
  <c r="K46" i="1" s="1"/>
  <c r="D46" i="1"/>
  <c r="F46" i="1" s="1"/>
  <c r="C46" i="1"/>
  <c r="R45" i="1"/>
  <c r="N45" i="1"/>
  <c r="O45" i="1" s="1"/>
  <c r="J45" i="1"/>
  <c r="D45" i="1"/>
  <c r="F45" i="1" s="1"/>
  <c r="C45" i="1"/>
  <c r="Q45" i="1" s="1"/>
  <c r="R44" i="1"/>
  <c r="N44" i="1"/>
  <c r="P44" i="1" s="1"/>
  <c r="L44" i="1"/>
  <c r="J44" i="1"/>
  <c r="D44" i="1"/>
  <c r="F44" i="1" s="1"/>
  <c r="C44" i="1"/>
  <c r="R43" i="1"/>
  <c r="N43" i="1"/>
  <c r="P43" i="1" s="1"/>
  <c r="J43" i="1"/>
  <c r="K43" i="1" s="1"/>
  <c r="D43" i="1"/>
  <c r="F43" i="1" s="1"/>
  <c r="C43" i="1"/>
  <c r="L43" i="1" s="1"/>
  <c r="R42" i="1"/>
  <c r="Q42" i="1"/>
  <c r="O42" i="1"/>
  <c r="N42" i="1"/>
  <c r="P42" i="1" s="1"/>
  <c r="M42" i="1"/>
  <c r="J42" i="1"/>
  <c r="K42" i="1" s="1"/>
  <c r="D42" i="1"/>
  <c r="F42" i="1" s="1"/>
  <c r="C42" i="1"/>
  <c r="L42" i="1" s="1"/>
  <c r="R41" i="1"/>
  <c r="N41" i="1"/>
  <c r="O41" i="1" s="1"/>
  <c r="J41" i="1"/>
  <c r="D41" i="1"/>
  <c r="F41" i="1" s="1"/>
  <c r="C41" i="1"/>
  <c r="M41" i="1" s="1"/>
  <c r="R40" i="1"/>
  <c r="P40" i="1"/>
  <c r="O40" i="1"/>
  <c r="N40" i="1"/>
  <c r="J40" i="1"/>
  <c r="K40" i="1" s="1"/>
  <c r="D40" i="1"/>
  <c r="F40" i="1" s="1"/>
  <c r="C40" i="1"/>
  <c r="Q40" i="1" s="1"/>
  <c r="R39" i="1"/>
  <c r="P39" i="1"/>
  <c r="O39" i="1"/>
  <c r="N39" i="1"/>
  <c r="J39" i="1"/>
  <c r="K39" i="1" s="1"/>
  <c r="F39" i="1"/>
  <c r="D39" i="1"/>
  <c r="C39" i="1"/>
  <c r="L39" i="1" s="1"/>
  <c r="R38" i="1"/>
  <c r="Q38" i="1"/>
  <c r="P38" i="1"/>
  <c r="O38" i="1"/>
  <c r="L38" i="1"/>
  <c r="J38" i="1"/>
  <c r="D38" i="1"/>
  <c r="F38" i="1" s="1"/>
  <c r="C38" i="1"/>
  <c r="M38" i="1" s="1"/>
  <c r="R37" i="1"/>
  <c r="N37" i="1"/>
  <c r="P37" i="1" s="1"/>
  <c r="L37" i="1"/>
  <c r="J37" i="1"/>
  <c r="D37" i="1"/>
  <c r="F37" i="1" s="1"/>
  <c r="C37" i="1"/>
  <c r="K37" i="1" s="1"/>
  <c r="R36" i="1"/>
  <c r="N36" i="1"/>
  <c r="J36" i="1"/>
  <c r="D36" i="1"/>
  <c r="F36" i="1" s="1"/>
  <c r="C36" i="1"/>
  <c r="L36" i="1" s="1"/>
  <c r="R35" i="1"/>
  <c r="N35" i="1"/>
  <c r="P35" i="1" s="1"/>
  <c r="M35" i="1"/>
  <c r="J35" i="1"/>
  <c r="D35" i="1"/>
  <c r="F35" i="1" s="1"/>
  <c r="C35" i="1"/>
  <c r="R34" i="1"/>
  <c r="N34" i="1"/>
  <c r="M34" i="1"/>
  <c r="J34" i="1"/>
  <c r="D34" i="1"/>
  <c r="F34" i="1" s="1"/>
  <c r="C34" i="1"/>
  <c r="R33" i="1"/>
  <c r="N33" i="1"/>
  <c r="O33" i="1" s="1"/>
  <c r="K33" i="1"/>
  <c r="J33" i="1"/>
  <c r="D33" i="1"/>
  <c r="F33" i="1" s="1"/>
  <c r="C33" i="1"/>
  <c r="Q33" i="1" s="1"/>
  <c r="R32" i="1"/>
  <c r="N32" i="1"/>
  <c r="P32" i="1" s="1"/>
  <c r="J32" i="1"/>
  <c r="D32" i="1"/>
  <c r="F32" i="1" s="1"/>
  <c r="C32" i="1"/>
  <c r="L32" i="1" s="1"/>
  <c r="R31" i="1"/>
  <c r="O31" i="1"/>
  <c r="N31" i="1"/>
  <c r="P31" i="1" s="1"/>
  <c r="J31" i="1"/>
  <c r="D31" i="1"/>
  <c r="F31" i="1" s="1"/>
  <c r="C31" i="1"/>
  <c r="Q31" i="1" s="1"/>
  <c r="R30" i="1"/>
  <c r="P30" i="1"/>
  <c r="O30" i="1"/>
  <c r="K30" i="1"/>
  <c r="J30" i="1"/>
  <c r="D30" i="1"/>
  <c r="F30" i="1" s="1"/>
  <c r="C30" i="1"/>
  <c r="M30" i="1" s="1"/>
  <c r="R29" i="1"/>
  <c r="N29" i="1"/>
  <c r="J29" i="1"/>
  <c r="K29" i="1" s="1"/>
  <c r="D29" i="1"/>
  <c r="F29" i="1" s="1"/>
  <c r="C29" i="1"/>
  <c r="L29" i="1" s="1"/>
  <c r="R28" i="1"/>
  <c r="N28" i="1"/>
  <c r="P28" i="1" s="1"/>
  <c r="M28" i="1"/>
  <c r="J28" i="1"/>
  <c r="D28" i="1"/>
  <c r="F28" i="1" s="1"/>
  <c r="C28" i="1"/>
  <c r="R27" i="1"/>
  <c r="Q27" i="1"/>
  <c r="N27" i="1"/>
  <c r="O27" i="1" s="1"/>
  <c r="J27" i="1"/>
  <c r="D27" i="1"/>
  <c r="F27" i="1" s="1"/>
  <c r="C27" i="1"/>
  <c r="K27" i="1" s="1"/>
  <c r="R26" i="1"/>
  <c r="P26" i="1"/>
  <c r="O26" i="1"/>
  <c r="N26" i="1"/>
  <c r="J26" i="1"/>
  <c r="D26" i="1"/>
  <c r="F26" i="1" s="1"/>
  <c r="C26" i="1"/>
  <c r="R25" i="1"/>
  <c r="N25" i="1"/>
  <c r="J25" i="1"/>
  <c r="F25" i="1"/>
  <c r="D25" i="1"/>
  <c r="C25" i="1"/>
  <c r="R24" i="1"/>
  <c r="Q24" i="1"/>
  <c r="N24" i="1"/>
  <c r="J24" i="1"/>
  <c r="F24" i="1"/>
  <c r="D24" i="1"/>
  <c r="C24" i="1"/>
  <c r="K24" i="1" s="1"/>
  <c r="R23" i="1"/>
  <c r="N23" i="1"/>
  <c r="J23" i="1"/>
  <c r="D23" i="1"/>
  <c r="F23" i="1" s="1"/>
  <c r="C23" i="1"/>
  <c r="R22" i="1"/>
  <c r="N22" i="1"/>
  <c r="P22" i="1" s="1"/>
  <c r="J22" i="1"/>
  <c r="D22" i="1"/>
  <c r="F22" i="1" s="1"/>
  <c r="C22" i="1"/>
  <c r="R21" i="1"/>
  <c r="N21" i="1"/>
  <c r="O21" i="1" s="1"/>
  <c r="J21" i="1"/>
  <c r="D21" i="1"/>
  <c r="F21" i="1" s="1"/>
  <c r="C21" i="1"/>
  <c r="L21" i="1" s="1"/>
  <c r="R20" i="1"/>
  <c r="Q20" i="1"/>
  <c r="N20" i="1"/>
  <c r="P20" i="1" s="1"/>
  <c r="M20" i="1"/>
  <c r="J20" i="1"/>
  <c r="D20" i="1"/>
  <c r="F20" i="1" s="1"/>
  <c r="C20" i="1"/>
  <c r="L20" i="1" s="1"/>
  <c r="R19" i="1"/>
  <c r="Q19" i="1"/>
  <c r="N19" i="1"/>
  <c r="O19" i="1" s="1"/>
  <c r="J19" i="1"/>
  <c r="F19" i="1"/>
  <c r="D19" i="1"/>
  <c r="C19" i="1"/>
  <c r="R18" i="1"/>
  <c r="P18" i="1"/>
  <c r="O18" i="1"/>
  <c r="N18" i="1"/>
  <c r="J18" i="1"/>
  <c r="D18" i="1"/>
  <c r="F18" i="1" s="1"/>
  <c r="C18" i="1"/>
  <c r="R17" i="1"/>
  <c r="N17" i="1"/>
  <c r="J17" i="1"/>
  <c r="F17" i="1"/>
  <c r="D17" i="1"/>
  <c r="C17" i="1"/>
  <c r="R16" i="1"/>
  <c r="N16" i="1"/>
  <c r="K16" i="1"/>
  <c r="J16" i="1"/>
  <c r="D16" i="1"/>
  <c r="F16" i="1" s="1"/>
  <c r="C16" i="1"/>
  <c r="L16" i="1" s="1"/>
  <c r="R15" i="1"/>
  <c r="N15" i="1"/>
  <c r="J15" i="1"/>
  <c r="D15" i="1"/>
  <c r="F15" i="1" s="1"/>
  <c r="C15" i="1"/>
  <c r="R14" i="1"/>
  <c r="P14" i="1"/>
  <c r="O14" i="1"/>
  <c r="N14" i="1"/>
  <c r="J14" i="1"/>
  <c r="K14" i="1" s="1"/>
  <c r="D14" i="1"/>
  <c r="F14" i="1" s="1"/>
  <c r="C14" i="1"/>
  <c r="Q14" i="1" s="1"/>
  <c r="R13" i="1"/>
  <c r="N13" i="1"/>
  <c r="O13" i="1" s="1"/>
  <c r="J13" i="1"/>
  <c r="D13" i="1"/>
  <c r="F13" i="1" s="1"/>
  <c r="C13" i="1"/>
  <c r="L13" i="1" s="1"/>
  <c r="R12" i="1"/>
  <c r="N12" i="1"/>
  <c r="P12" i="1" s="1"/>
  <c r="J12" i="1"/>
  <c r="F12" i="1"/>
  <c r="D12" i="1"/>
  <c r="C12" i="1"/>
  <c r="Q12" i="1" s="1"/>
  <c r="AB11" i="1"/>
  <c r="Z11" i="1"/>
  <c r="R11" i="1"/>
  <c r="N11" i="1"/>
  <c r="J11" i="1"/>
  <c r="F11" i="1"/>
  <c r="D11" i="1"/>
  <c r="C11" i="1"/>
  <c r="AB10" i="1"/>
  <c r="Z10" i="1"/>
  <c r="R10" i="1"/>
  <c r="Q10" i="1"/>
  <c r="N10" i="1"/>
  <c r="P10" i="1" s="1"/>
  <c r="J10" i="1"/>
  <c r="K10" i="1" s="1"/>
  <c r="D10" i="1"/>
  <c r="F10" i="1" s="1"/>
  <c r="C10" i="1"/>
  <c r="L10" i="1" s="1"/>
  <c r="AB9" i="1"/>
  <c r="Z9" i="1"/>
  <c r="R9" i="1"/>
  <c r="N9" i="1"/>
  <c r="J9" i="1"/>
  <c r="F9" i="1"/>
  <c r="D9" i="1"/>
  <c r="C9" i="1"/>
  <c r="Q9" i="1" s="1"/>
  <c r="Z8" i="1"/>
  <c r="AA8" i="1" s="1"/>
  <c r="AB8" i="1" s="1"/>
  <c r="R8" i="1"/>
  <c r="N8" i="1"/>
  <c r="L8" i="1"/>
  <c r="J8" i="1"/>
  <c r="D8" i="1"/>
  <c r="F8" i="1" s="1"/>
  <c r="C8" i="1"/>
  <c r="Z7" i="1"/>
  <c r="AA7" i="1" s="1"/>
  <c r="AB7" i="1" s="1"/>
  <c r="R7" i="1"/>
  <c r="J7" i="1"/>
  <c r="D7" i="1"/>
  <c r="F7" i="1" s="1"/>
  <c r="C7" i="1"/>
  <c r="Q7" i="1" s="1"/>
  <c r="R6" i="1"/>
  <c r="N6" i="1"/>
  <c r="J6" i="1"/>
  <c r="D6" i="1"/>
  <c r="F6" i="1" s="1"/>
  <c r="C6" i="1"/>
  <c r="Q6" i="1" s="1"/>
  <c r="R5" i="1"/>
  <c r="Q5" i="1"/>
  <c r="O5" i="1"/>
  <c r="N5" i="1"/>
  <c r="P5" i="1" s="1"/>
  <c r="J5" i="1"/>
  <c r="K5" i="1" s="1"/>
  <c r="D5" i="1"/>
  <c r="F5" i="1" s="1"/>
  <c r="C5" i="1"/>
  <c r="L5" i="1" s="1"/>
  <c r="R4" i="1"/>
  <c r="P4" i="1"/>
  <c r="N4" i="1"/>
  <c r="O4" i="1" s="1"/>
  <c r="J4" i="1"/>
  <c r="D4" i="1"/>
  <c r="F4" i="1" s="1"/>
  <c r="C4" i="1"/>
  <c r="R3" i="1"/>
  <c r="P3" i="1"/>
  <c r="N3" i="1"/>
  <c r="O3" i="1" s="1"/>
  <c r="J3" i="1"/>
  <c r="D3" i="1"/>
  <c r="F3" i="1" s="1"/>
  <c r="C3" i="1"/>
  <c r="L3" i="1" s="1"/>
  <c r="G7" i="1" l="1"/>
  <c r="G3" i="1"/>
  <c r="K21" i="1"/>
  <c r="L63" i="1"/>
  <c r="Q63" i="1"/>
  <c r="M63" i="1"/>
  <c r="O63" i="1"/>
  <c r="O69" i="1"/>
  <c r="O70" i="1"/>
  <c r="P74" i="1"/>
  <c r="M77" i="1"/>
  <c r="L81" i="1"/>
  <c r="M81" i="1"/>
  <c r="K81" i="1"/>
  <c r="M85" i="1"/>
  <c r="Q87" i="1"/>
  <c r="O90" i="1"/>
  <c r="P90" i="1"/>
  <c r="K92" i="1"/>
  <c r="O95" i="1"/>
  <c r="K97" i="1"/>
  <c r="K100" i="1"/>
  <c r="Q100" i="1"/>
  <c r="P102" i="1"/>
  <c r="O105" i="1"/>
  <c r="K107" i="1"/>
  <c r="L131" i="1"/>
  <c r="Q131" i="1"/>
  <c r="M131" i="1"/>
  <c r="P145" i="1"/>
  <c r="O145" i="1"/>
  <c r="K12" i="1"/>
  <c r="L71" i="1"/>
  <c r="Q71" i="1"/>
  <c r="M71" i="1"/>
  <c r="Q3" i="1"/>
  <c r="P13" i="1"/>
  <c r="M22" i="1"/>
  <c r="K22" i="1"/>
  <c r="O22" i="1"/>
  <c r="L55" i="1"/>
  <c r="O59" i="1"/>
  <c r="M5" i="1"/>
  <c r="M7" i="1"/>
  <c r="O8" i="1"/>
  <c r="P8" i="1"/>
  <c r="K31" i="1"/>
  <c r="O43" i="1"/>
  <c r="L47" i="1"/>
  <c r="Q48" i="1"/>
  <c r="L48" i="1"/>
  <c r="O48" i="1"/>
  <c r="P49" i="1"/>
  <c r="L52" i="1"/>
  <c r="P54" i="1"/>
  <c r="O54" i="1"/>
  <c r="K58" i="1"/>
  <c r="P58" i="1"/>
  <c r="O58" i="1"/>
  <c r="O61" i="1"/>
  <c r="O65" i="1"/>
  <c r="P66" i="1"/>
  <c r="O73" i="1"/>
  <c r="P85" i="1"/>
  <c r="O85" i="1"/>
  <c r="P86" i="1"/>
  <c r="K87" i="1"/>
  <c r="O89" i="1"/>
  <c r="Q90" i="1"/>
  <c r="O91" i="1"/>
  <c r="L93" i="1"/>
  <c r="O94" i="1"/>
  <c r="P94" i="1"/>
  <c r="M97" i="1"/>
  <c r="M107" i="1"/>
  <c r="Q107" i="1"/>
  <c r="Q109" i="1"/>
  <c r="P113" i="1"/>
  <c r="O113" i="1"/>
  <c r="L145" i="1"/>
  <c r="Q145" i="1"/>
  <c r="M145" i="1"/>
  <c r="L151" i="1"/>
  <c r="M151" i="1"/>
  <c r="K151" i="1"/>
  <c r="P154" i="1"/>
  <c r="O154" i="1"/>
  <c r="G79" i="6"/>
  <c r="G129" i="6"/>
  <c r="G124" i="6"/>
  <c r="I124" i="6" s="1"/>
  <c r="G97" i="6"/>
  <c r="G83" i="6"/>
  <c r="G168" i="6"/>
  <c r="I168" i="6" s="1"/>
  <c r="G33" i="6"/>
  <c r="G55" i="6"/>
  <c r="G69" i="6"/>
  <c r="G45" i="6"/>
  <c r="M70" i="6"/>
  <c r="Q70" i="6"/>
  <c r="K3" i="1"/>
  <c r="L31" i="1"/>
  <c r="M31" i="1"/>
  <c r="L50" i="1"/>
  <c r="Q50" i="1"/>
  <c r="M3" i="1"/>
  <c r="K7" i="1"/>
  <c r="M16" i="1"/>
  <c r="O32" i="1"/>
  <c r="P33" i="1"/>
  <c r="L35" i="1"/>
  <c r="Q35" i="1"/>
  <c r="Q44" i="1"/>
  <c r="K44" i="1"/>
  <c r="P45" i="1"/>
  <c r="Q49" i="1"/>
  <c r="L49" i="1"/>
  <c r="O50" i="1"/>
  <c r="O56" i="1"/>
  <c r="P56" i="1"/>
  <c r="L24" i="1"/>
  <c r="M24" i="1"/>
  <c r="O35" i="1"/>
  <c r="O44" i="1"/>
  <c r="O10" i="1"/>
  <c r="Q16" i="1"/>
  <c r="P21" i="1"/>
  <c r="L27" i="1"/>
  <c r="L28" i="1"/>
  <c r="Q28" i="1"/>
  <c r="K28" i="1"/>
  <c r="O29" i="1"/>
  <c r="P29" i="1"/>
  <c r="L33" i="1"/>
  <c r="O34" i="1"/>
  <c r="P34" i="1"/>
  <c r="O37" i="1"/>
  <c r="P41" i="1"/>
  <c r="M45" i="1"/>
  <c r="L46" i="1"/>
  <c r="M46" i="1"/>
  <c r="O46" i="1"/>
  <c r="M50" i="1"/>
  <c r="Q54" i="1"/>
  <c r="L57" i="1"/>
  <c r="Q57" i="1"/>
  <c r="L59" i="1"/>
  <c r="P62" i="1"/>
  <c r="L69" i="1"/>
  <c r="M69" i="1"/>
  <c r="K69" i="1"/>
  <c r="O81" i="1"/>
  <c r="O83" i="1"/>
  <c r="Q85" i="1"/>
  <c r="M87" i="1"/>
  <c r="P88" i="1"/>
  <c r="O88" i="1"/>
  <c r="L90" i="1"/>
  <c r="K95" i="1"/>
  <c r="P96" i="1"/>
  <c r="P97" i="1"/>
  <c r="O97" i="1"/>
  <c r="P99" i="1"/>
  <c r="M101" i="1"/>
  <c r="K102" i="1"/>
  <c r="P103" i="1"/>
  <c r="L105" i="1"/>
  <c r="Q105" i="1"/>
  <c r="M105" i="1"/>
  <c r="K109" i="1"/>
  <c r="L113" i="1"/>
  <c r="M113" i="1"/>
  <c r="Q113" i="1"/>
  <c r="L124" i="1"/>
  <c r="Q124" i="1"/>
  <c r="K124" i="1"/>
  <c r="P130" i="1"/>
  <c r="O130" i="1"/>
  <c r="L150" i="1"/>
  <c r="Q150" i="1"/>
  <c r="M150" i="1"/>
  <c r="Q73" i="6"/>
  <c r="M63" i="6"/>
  <c r="Q63" i="6"/>
  <c r="L12" i="1"/>
  <c r="M12" i="1"/>
  <c r="P36" i="1"/>
  <c r="O36" i="1"/>
  <c r="K85" i="1"/>
  <c r="P87" i="1"/>
  <c r="O87" i="1"/>
  <c r="L91" i="1"/>
  <c r="M91" i="1"/>
  <c r="K91" i="1"/>
  <c r="K108" i="1"/>
  <c r="Q108" i="1"/>
  <c r="L108" i="1"/>
  <c r="M109" i="1"/>
  <c r="O112" i="1"/>
  <c r="P112" i="1"/>
  <c r="Q115" i="1"/>
  <c r="K115" i="1"/>
  <c r="O123" i="1"/>
  <c r="P123" i="1"/>
  <c r="L132" i="1"/>
  <c r="M132" i="1"/>
  <c r="K132" i="1"/>
  <c r="P144" i="1"/>
  <c r="O144" i="1"/>
  <c r="M67" i="6"/>
  <c r="L67" i="6"/>
  <c r="L68" i="6"/>
  <c r="K68" i="6"/>
  <c r="Q78" i="6"/>
  <c r="L78" i="6"/>
  <c r="M23" i="6"/>
  <c r="L23" i="6"/>
  <c r="L28" i="6"/>
  <c r="M28" i="6"/>
  <c r="L145" i="6"/>
  <c r="M145" i="6"/>
  <c r="L153" i="6"/>
  <c r="M153" i="6"/>
  <c r="L105" i="6"/>
  <c r="O130" i="6"/>
  <c r="P130" i="6"/>
  <c r="O141" i="6"/>
  <c r="P141" i="6"/>
  <c r="M143" i="6"/>
  <c r="O77" i="7"/>
  <c r="P77" i="7"/>
  <c r="M78" i="7"/>
  <c r="L78" i="7"/>
  <c r="K78" i="7"/>
  <c r="M87" i="7"/>
  <c r="K87" i="7"/>
  <c r="Q19" i="7"/>
  <c r="K19" i="7"/>
  <c r="M26" i="7"/>
  <c r="L26" i="7"/>
  <c r="K26" i="7"/>
  <c r="O127" i="7"/>
  <c r="P127" i="7"/>
  <c r="Q10" i="7"/>
  <c r="M10" i="7"/>
  <c r="M132" i="7"/>
  <c r="L132" i="7"/>
  <c r="L120" i="1"/>
  <c r="K121" i="1"/>
  <c r="Q121" i="1"/>
  <c r="M134" i="1"/>
  <c r="Q134" i="1"/>
  <c r="M138" i="1"/>
  <c r="Q138" i="1"/>
  <c r="M142" i="1"/>
  <c r="Q142" i="1"/>
  <c r="M146" i="1"/>
  <c r="K147" i="1"/>
  <c r="Q147" i="1"/>
  <c r="M153" i="1"/>
  <c r="Q153" i="1"/>
  <c r="M45" i="6"/>
  <c r="L45" i="6"/>
  <c r="M91" i="6"/>
  <c r="L91" i="6"/>
  <c r="K114" i="6"/>
  <c r="M119" i="6"/>
  <c r="L119" i="6"/>
  <c r="K120" i="6"/>
  <c r="M141" i="6"/>
  <c r="L141" i="6"/>
  <c r="Q143" i="6"/>
  <c r="K150" i="6"/>
  <c r="M14" i="6"/>
  <c r="O56" i="6"/>
  <c r="P56" i="6"/>
  <c r="P118" i="6"/>
  <c r="M124" i="6"/>
  <c r="L150" i="6"/>
  <c r="O54" i="7"/>
  <c r="P54" i="7"/>
  <c r="M121" i="1"/>
  <c r="Q52" i="6"/>
  <c r="K4" i="6"/>
  <c r="L94" i="6"/>
  <c r="M94" i="6"/>
  <c r="M47" i="6"/>
  <c r="L47" i="6"/>
  <c r="K8" i="6"/>
  <c r="K27" i="6"/>
  <c r="K51" i="6"/>
  <c r="K28" i="6"/>
  <c r="M58" i="6"/>
  <c r="L58" i="6"/>
  <c r="L41" i="6"/>
  <c r="M41" i="6"/>
  <c r="M131" i="6"/>
  <c r="L131" i="6"/>
  <c r="K35" i="6"/>
  <c r="K135" i="6"/>
  <c r="M38" i="6"/>
  <c r="L38" i="6"/>
  <c r="P65" i="6"/>
  <c r="O65" i="6"/>
  <c r="M69" i="6"/>
  <c r="L15" i="6"/>
  <c r="O75" i="6"/>
  <c r="P75" i="6"/>
  <c r="O102" i="6"/>
  <c r="P102" i="6"/>
  <c r="L48" i="6"/>
  <c r="O138" i="6"/>
  <c r="P138" i="6"/>
  <c r="P68" i="7"/>
  <c r="O68" i="7"/>
  <c r="M40" i="7"/>
  <c r="L40" i="7"/>
  <c r="M82" i="7"/>
  <c r="L82" i="7"/>
  <c r="M10" i="1"/>
  <c r="K13" i="1"/>
  <c r="K19" i="1"/>
  <c r="L19" i="1"/>
  <c r="K20" i="1"/>
  <c r="K32" i="1"/>
  <c r="K35" i="1"/>
  <c r="L40" i="1"/>
  <c r="K50" i="1"/>
  <c r="K57" i="1"/>
  <c r="M61" i="1"/>
  <c r="M65" i="1"/>
  <c r="K73" i="1"/>
  <c r="Q73" i="1"/>
  <c r="K105" i="1"/>
  <c r="L112" i="1"/>
  <c r="K114" i="1"/>
  <c r="K117" i="1"/>
  <c r="K119" i="1"/>
  <c r="M119" i="1"/>
  <c r="Q119" i="1"/>
  <c r="P120" i="1"/>
  <c r="L123" i="1"/>
  <c r="K128" i="1"/>
  <c r="O132" i="1"/>
  <c r="M135" i="1"/>
  <c r="K136" i="1"/>
  <c r="Q136" i="1"/>
  <c r="M139" i="1"/>
  <c r="K140" i="1"/>
  <c r="Q140" i="1"/>
  <c r="M143" i="1"/>
  <c r="Q146" i="1"/>
  <c r="O151" i="1"/>
  <c r="K154" i="1"/>
  <c r="K57" i="6"/>
  <c r="L22" i="6"/>
  <c r="M22" i="6"/>
  <c r="Q107" i="6"/>
  <c r="K7" i="6"/>
  <c r="Q28" i="6"/>
  <c r="Q118" i="6"/>
  <c r="K124" i="6"/>
  <c r="K130" i="6"/>
  <c r="Q59" i="6"/>
  <c r="L59" i="6"/>
  <c r="Q135" i="6"/>
  <c r="L152" i="6"/>
  <c r="M152" i="6"/>
  <c r="Q154" i="6"/>
  <c r="P13" i="6"/>
  <c r="O84" i="6"/>
  <c r="P86" i="6"/>
  <c r="P108" i="6"/>
  <c r="L112" i="6"/>
  <c r="O48" i="6"/>
  <c r="P48" i="6"/>
  <c r="O120" i="6"/>
  <c r="P120" i="6"/>
  <c r="L130" i="6"/>
  <c r="M59" i="6"/>
  <c r="M134" i="6"/>
  <c r="L89" i="7"/>
  <c r="M89" i="7"/>
  <c r="K64" i="7"/>
  <c r="Q12" i="7"/>
  <c r="K63" i="7"/>
  <c r="Q76" i="7"/>
  <c r="K82" i="7"/>
  <c r="Q84" i="7"/>
  <c r="K93" i="7"/>
  <c r="K100" i="7"/>
  <c r="K104" i="7"/>
  <c r="K113" i="7"/>
  <c r="Q118" i="7"/>
  <c r="Q124" i="7"/>
  <c r="Q137" i="7"/>
  <c r="K146" i="7"/>
  <c r="O12" i="7"/>
  <c r="O56" i="7"/>
  <c r="M84" i="7"/>
  <c r="L90" i="7"/>
  <c r="O24" i="7"/>
  <c r="P113" i="7"/>
  <c r="P32" i="7"/>
  <c r="M124" i="7"/>
  <c r="P136" i="7"/>
  <c r="O36" i="7"/>
  <c r="O37" i="7"/>
  <c r="P142" i="7"/>
  <c r="P147" i="7"/>
  <c r="P151" i="7"/>
  <c r="L64" i="8"/>
  <c r="M64" i="8"/>
  <c r="K52" i="8"/>
  <c r="M52" i="8"/>
  <c r="L67" i="8"/>
  <c r="M67" i="8"/>
  <c r="L75" i="8"/>
  <c r="M75" i="8"/>
  <c r="P75" i="8"/>
  <c r="O75" i="8"/>
  <c r="K55" i="8"/>
  <c r="O18" i="8"/>
  <c r="P18" i="8"/>
  <c r="M57" i="8"/>
  <c r="L57" i="8"/>
  <c r="O57" i="8"/>
  <c r="P57" i="8"/>
  <c r="Q45" i="8"/>
  <c r="M45" i="8"/>
  <c r="L22" i="8"/>
  <c r="M22" i="8"/>
  <c r="P23" i="8"/>
  <c r="O23" i="8"/>
  <c r="O109" i="8"/>
  <c r="P109" i="8"/>
  <c r="P49" i="8"/>
  <c r="O49" i="8"/>
  <c r="L80" i="8"/>
  <c r="L45" i="8"/>
  <c r="O98" i="8"/>
  <c r="P28" i="8"/>
  <c r="L145" i="8"/>
  <c r="O42" i="9"/>
  <c r="P42" i="9"/>
  <c r="K56" i="9"/>
  <c r="Q56" i="9"/>
  <c r="M56" i="9"/>
  <c r="P99" i="9"/>
  <c r="O99" i="9"/>
  <c r="O107" i="9"/>
  <c r="P107" i="9"/>
  <c r="Q56" i="7"/>
  <c r="Q28" i="7"/>
  <c r="Q37" i="7"/>
  <c r="O74" i="7"/>
  <c r="O84" i="7"/>
  <c r="M92" i="7"/>
  <c r="P102" i="7"/>
  <c r="M118" i="7"/>
  <c r="L41" i="7"/>
  <c r="M137" i="7"/>
  <c r="P143" i="7"/>
  <c r="L149" i="7"/>
  <c r="P70" i="8"/>
  <c r="O70" i="8"/>
  <c r="Q72" i="8"/>
  <c r="M72" i="8"/>
  <c r="L16" i="8"/>
  <c r="M16" i="8"/>
  <c r="L77" i="8"/>
  <c r="M77" i="8"/>
  <c r="M44" i="8"/>
  <c r="L44" i="8"/>
  <c r="K18" i="8"/>
  <c r="L18" i="8"/>
  <c r="K82" i="8"/>
  <c r="M84" i="8"/>
  <c r="L84" i="8"/>
  <c r="O85" i="8"/>
  <c r="P85" i="8"/>
  <c r="M4" i="8"/>
  <c r="L4" i="8"/>
  <c r="P20" i="8"/>
  <c r="O20" i="8"/>
  <c r="L23" i="8"/>
  <c r="M23" i="8"/>
  <c r="O102" i="8"/>
  <c r="P102" i="8"/>
  <c r="L46" i="8"/>
  <c r="M46" i="8"/>
  <c r="O25" i="8"/>
  <c r="P25" i="8"/>
  <c r="K27" i="8"/>
  <c r="O125" i="8"/>
  <c r="P125" i="8"/>
  <c r="Q41" i="8"/>
  <c r="O39" i="8"/>
  <c r="P39" i="8"/>
  <c r="O147" i="8"/>
  <c r="P147" i="8"/>
  <c r="O72" i="8"/>
  <c r="P44" i="8"/>
  <c r="P92" i="8"/>
  <c r="O103" i="8"/>
  <c r="M123" i="8"/>
  <c r="Q81" i="9"/>
  <c r="M81" i="9"/>
  <c r="P84" i="9"/>
  <c r="O84" i="9"/>
  <c r="M19" i="9"/>
  <c r="L19" i="9"/>
  <c r="Q19" i="9"/>
  <c r="O22" i="9"/>
  <c r="P22" i="9"/>
  <c r="P113" i="9"/>
  <c r="O113" i="9"/>
  <c r="L70" i="7"/>
  <c r="O72" i="7"/>
  <c r="P63" i="7"/>
  <c r="L79" i="7"/>
  <c r="M86" i="7"/>
  <c r="O97" i="7"/>
  <c r="L106" i="7"/>
  <c r="M142" i="7"/>
  <c r="P144" i="7"/>
  <c r="P53" i="8"/>
  <c r="O53" i="8"/>
  <c r="P14" i="8"/>
  <c r="O14" i="8"/>
  <c r="L63" i="8"/>
  <c r="M63" i="8"/>
  <c r="Q63" i="8"/>
  <c r="Q43" i="8"/>
  <c r="M43" i="8"/>
  <c r="P43" i="8"/>
  <c r="O43" i="8"/>
  <c r="O80" i="8"/>
  <c r="P80" i="8"/>
  <c r="K17" i="8"/>
  <c r="L17" i="8"/>
  <c r="O82" i="8"/>
  <c r="P82" i="8"/>
  <c r="L100" i="8"/>
  <c r="M100" i="8"/>
  <c r="Q100" i="8"/>
  <c r="P47" i="8"/>
  <c r="O47" i="8"/>
  <c r="L51" i="8"/>
  <c r="M51" i="8"/>
  <c r="O119" i="8"/>
  <c r="P119" i="8"/>
  <c r="Q123" i="8"/>
  <c r="Q35" i="8"/>
  <c r="L35" i="8"/>
  <c r="M136" i="8"/>
  <c r="Q136" i="8"/>
  <c r="O140" i="8"/>
  <c r="P140" i="8"/>
  <c r="M144" i="8"/>
  <c r="L144" i="8"/>
  <c r="Q144" i="8"/>
  <c r="M65" i="8"/>
  <c r="O63" i="8"/>
  <c r="L82" i="8"/>
  <c r="O108" i="8"/>
  <c r="P65" i="9"/>
  <c r="O65" i="9"/>
  <c r="O73" i="9"/>
  <c r="P73" i="9"/>
  <c r="P77" i="9"/>
  <c r="O77" i="9"/>
  <c r="Q90" i="9"/>
  <c r="K70" i="7"/>
  <c r="K56" i="7"/>
  <c r="K45" i="7"/>
  <c r="Q90" i="7"/>
  <c r="K21" i="7"/>
  <c r="K110" i="7"/>
  <c r="K50" i="7"/>
  <c r="K28" i="7"/>
  <c r="K122" i="7"/>
  <c r="K37" i="7"/>
  <c r="L12" i="7"/>
  <c r="O70" i="7"/>
  <c r="M56" i="7"/>
  <c r="P21" i="7"/>
  <c r="M5" i="7"/>
  <c r="M28" i="7"/>
  <c r="L58" i="7"/>
  <c r="P128" i="7"/>
  <c r="P135" i="7"/>
  <c r="P138" i="7"/>
  <c r="O39" i="7"/>
  <c r="P149" i="7"/>
  <c r="M153" i="7"/>
  <c r="K65" i="8"/>
  <c r="Q13" i="8"/>
  <c r="M13" i="8"/>
  <c r="P69" i="8"/>
  <c r="O69" i="8"/>
  <c r="L15" i="8"/>
  <c r="M15" i="8"/>
  <c r="L76" i="8"/>
  <c r="M76" i="8"/>
  <c r="Q17" i="8"/>
  <c r="K81" i="8"/>
  <c r="L81" i="8"/>
  <c r="Q81" i="8"/>
  <c r="O83" i="8"/>
  <c r="P83" i="8"/>
  <c r="Q90" i="8"/>
  <c r="O93" i="8"/>
  <c r="P93" i="8"/>
  <c r="P19" i="8"/>
  <c r="O19" i="8"/>
  <c r="K23" i="8"/>
  <c r="O99" i="8"/>
  <c r="P99" i="8"/>
  <c r="O106" i="8"/>
  <c r="P106" i="8"/>
  <c r="L6" i="8"/>
  <c r="M6" i="8"/>
  <c r="P50" i="8"/>
  <c r="O50" i="8"/>
  <c r="O29" i="8"/>
  <c r="P29" i="8"/>
  <c r="Q31" i="8"/>
  <c r="L142" i="8"/>
  <c r="M142" i="8"/>
  <c r="Q11" i="8"/>
  <c r="O68" i="8"/>
  <c r="O76" i="8"/>
  <c r="P84" i="8"/>
  <c r="P21" i="8"/>
  <c r="P48" i="8"/>
  <c r="M137" i="8"/>
  <c r="P3" i="9"/>
  <c r="O3" i="9"/>
  <c r="L116" i="9"/>
  <c r="M116" i="9"/>
  <c r="K153" i="8"/>
  <c r="O150" i="8"/>
  <c r="K54" i="9"/>
  <c r="G73" i="9"/>
  <c r="K16" i="9"/>
  <c r="G78" i="9"/>
  <c r="Q80" i="9"/>
  <c r="K81" i="9"/>
  <c r="K90" i="9"/>
  <c r="K35" i="9"/>
  <c r="K139" i="9"/>
  <c r="K143" i="9"/>
  <c r="K148" i="9"/>
  <c r="K62" i="9"/>
  <c r="P70" i="9"/>
  <c r="M86" i="9"/>
  <c r="M92" i="9"/>
  <c r="L20" i="9"/>
  <c r="P32" i="9"/>
  <c r="M121" i="9"/>
  <c r="O129" i="9"/>
  <c r="P140" i="9"/>
  <c r="K151" i="8"/>
  <c r="O58" i="8"/>
  <c r="P134" i="8"/>
  <c r="G44" i="9"/>
  <c r="P68" i="9"/>
  <c r="P54" i="9"/>
  <c r="O15" i="9"/>
  <c r="P43" i="9"/>
  <c r="L95" i="9"/>
  <c r="M7" i="9"/>
  <c r="P27" i="9"/>
  <c r="O118" i="9"/>
  <c r="O123" i="9"/>
  <c r="P130" i="9"/>
  <c r="L143" i="9"/>
  <c r="O67" i="9"/>
  <c r="O16" i="9"/>
  <c r="O55" i="9"/>
  <c r="L17" i="9"/>
  <c r="O90" i="9"/>
  <c r="O96" i="9"/>
  <c r="O98" i="9"/>
  <c r="O47" i="9"/>
  <c r="P119" i="9"/>
  <c r="M41" i="9"/>
  <c r="M133" i="9"/>
  <c r="O61" i="9"/>
  <c r="K121" i="8"/>
  <c r="P124" i="8"/>
  <c r="L133" i="8"/>
  <c r="O149" i="8"/>
  <c r="G64" i="9"/>
  <c r="I64" i="9" s="1"/>
  <c r="G13" i="9"/>
  <c r="G53" i="9"/>
  <c r="K72" i="9"/>
  <c r="Q84" i="9"/>
  <c r="K87" i="9"/>
  <c r="K93" i="9"/>
  <c r="K105" i="9"/>
  <c r="K118" i="9"/>
  <c r="K145" i="9"/>
  <c r="K147" i="9"/>
  <c r="M69" i="9"/>
  <c r="O72" i="9"/>
  <c r="O75" i="9"/>
  <c r="M79" i="9"/>
  <c r="M44" i="9"/>
  <c r="O57" i="9"/>
  <c r="O4" i="9"/>
  <c r="P105" i="9"/>
  <c r="P8" i="9"/>
  <c r="M29" i="9"/>
  <c r="P58" i="9"/>
  <c r="O127" i="9"/>
  <c r="P134" i="9"/>
  <c r="M152" i="9"/>
  <c r="L66" i="9"/>
  <c r="M66" i="9"/>
  <c r="P89" i="9"/>
  <c r="O89" i="9"/>
  <c r="O97" i="9"/>
  <c r="P97" i="9"/>
  <c r="K112" i="9"/>
  <c r="L112" i="9"/>
  <c r="M112" i="9"/>
  <c r="O28" i="9"/>
  <c r="P28" i="9"/>
  <c r="L127" i="9"/>
  <c r="M127" i="9"/>
  <c r="Q127" i="9"/>
  <c r="L129" i="9"/>
  <c r="M129" i="9"/>
  <c r="P10" i="9"/>
  <c r="O10" i="9"/>
  <c r="O136" i="9"/>
  <c r="P136" i="9"/>
  <c r="O141" i="9"/>
  <c r="P141" i="9"/>
  <c r="P13" i="9"/>
  <c r="P69" i="9"/>
  <c r="O69" i="9"/>
  <c r="M40" i="9"/>
  <c r="L40" i="9"/>
  <c r="P83" i="9"/>
  <c r="O83" i="9"/>
  <c r="O21" i="9"/>
  <c r="P21" i="9"/>
  <c r="P101" i="9"/>
  <c r="O101" i="9"/>
  <c r="P106" i="9"/>
  <c r="O106" i="9"/>
  <c r="L114" i="9"/>
  <c r="M114" i="9"/>
  <c r="P149" i="9"/>
  <c r="O149" i="9"/>
  <c r="L153" i="9"/>
  <c r="M153" i="9"/>
  <c r="P14" i="9"/>
  <c r="O14" i="9"/>
  <c r="M15" i="9"/>
  <c r="L15" i="9"/>
  <c r="M18" i="9"/>
  <c r="L18" i="9"/>
  <c r="O24" i="9"/>
  <c r="P24" i="9"/>
  <c r="Q47" i="9"/>
  <c r="L47" i="9"/>
  <c r="M47" i="9"/>
  <c r="Q50" i="9"/>
  <c r="L50" i="9"/>
  <c r="M50" i="9"/>
  <c r="L120" i="9"/>
  <c r="M120" i="9"/>
  <c r="Q120" i="9"/>
  <c r="K122" i="9"/>
  <c r="L122" i="9"/>
  <c r="M122" i="9"/>
  <c r="Q122" i="9"/>
  <c r="O12" i="9"/>
  <c r="P71" i="9"/>
  <c r="P74" i="9"/>
  <c r="Q14" i="9"/>
  <c r="M14" i="9"/>
  <c r="L14" i="9"/>
  <c r="M24" i="9"/>
  <c r="L24" i="9"/>
  <c r="K24" i="9"/>
  <c r="P5" i="9"/>
  <c r="O5" i="9"/>
  <c r="Q112" i="9"/>
  <c r="M135" i="9"/>
  <c r="L135" i="9"/>
  <c r="M37" i="9"/>
  <c r="L37" i="9"/>
  <c r="P151" i="9"/>
  <c r="O151" i="9"/>
  <c r="O63" i="9"/>
  <c r="P63" i="9"/>
  <c r="Q78" i="9"/>
  <c r="M78" i="9"/>
  <c r="L78" i="9"/>
  <c r="K78" i="9"/>
  <c r="P91" i="9"/>
  <c r="O91" i="9"/>
  <c r="M98" i="9"/>
  <c r="L98" i="9"/>
  <c r="L5" i="9"/>
  <c r="M5" i="9"/>
  <c r="Q5" i="9"/>
  <c r="O6" i="9"/>
  <c r="P6" i="9"/>
  <c r="P25" i="9"/>
  <c r="O25" i="9"/>
  <c r="L28" i="9"/>
  <c r="M28" i="9"/>
  <c r="K28" i="9"/>
  <c r="Q28" i="9"/>
  <c r="M144" i="9"/>
  <c r="L144" i="9"/>
  <c r="K65" i="9"/>
  <c r="L65" i="9"/>
  <c r="M3" i="9"/>
  <c r="L3" i="9"/>
  <c r="P85" i="9"/>
  <c r="O85" i="9"/>
  <c r="M88" i="9"/>
  <c r="L88" i="9"/>
  <c r="M94" i="9"/>
  <c r="L94" i="9"/>
  <c r="M101" i="9"/>
  <c r="L101" i="9"/>
  <c r="Q101" i="9"/>
  <c r="O102" i="9"/>
  <c r="P102" i="9"/>
  <c r="O109" i="9"/>
  <c r="P109" i="9"/>
  <c r="K51" i="9"/>
  <c r="L51" i="9"/>
  <c r="M51" i="9"/>
  <c r="Q51" i="9"/>
  <c r="L32" i="9"/>
  <c r="M32" i="9"/>
  <c r="Q32" i="9"/>
  <c r="L34" i="9"/>
  <c r="M34" i="9"/>
  <c r="O117" i="9"/>
  <c r="P117" i="9"/>
  <c r="O124" i="9"/>
  <c r="P124" i="9"/>
  <c r="L132" i="9"/>
  <c r="M132" i="9"/>
  <c r="M59" i="9"/>
  <c r="L59" i="9"/>
  <c r="O133" i="9"/>
  <c r="P133" i="9"/>
  <c r="M60" i="9"/>
  <c r="L60" i="9"/>
  <c r="O138" i="9"/>
  <c r="P138" i="9"/>
  <c r="P76" i="9"/>
  <c r="Q12" i="9"/>
  <c r="M71" i="9"/>
  <c r="L71" i="9"/>
  <c r="Q71" i="9"/>
  <c r="M63" i="9"/>
  <c r="L63" i="9"/>
  <c r="Q63" i="9"/>
  <c r="M43" i="9"/>
  <c r="L43" i="9"/>
  <c r="M55" i="9"/>
  <c r="L55" i="9"/>
  <c r="K55" i="9"/>
  <c r="P79" i="9"/>
  <c r="O79" i="9"/>
  <c r="P81" i="9"/>
  <c r="O81" i="9"/>
  <c r="P18" i="9"/>
  <c r="O18" i="9"/>
  <c r="Q83" i="9"/>
  <c r="K91" i="9"/>
  <c r="M91" i="9"/>
  <c r="P23" i="9"/>
  <c r="O23" i="9"/>
  <c r="P100" i="9"/>
  <c r="O100" i="9"/>
  <c r="K106" i="9"/>
  <c r="L106" i="9"/>
  <c r="Q106" i="9"/>
  <c r="Q113" i="9"/>
  <c r="L113" i="9"/>
  <c r="M113" i="9"/>
  <c r="K113" i="9"/>
  <c r="Q25" i="9"/>
  <c r="L49" i="9"/>
  <c r="M49" i="9"/>
  <c r="P9" i="9"/>
  <c r="O9" i="9"/>
  <c r="L124" i="9"/>
  <c r="M124" i="9"/>
  <c r="Q124" i="9"/>
  <c r="Q133" i="9"/>
  <c r="M138" i="9"/>
  <c r="L138" i="9"/>
  <c r="Q138" i="9"/>
  <c r="O38" i="9"/>
  <c r="P38" i="9"/>
  <c r="P147" i="9"/>
  <c r="O147" i="9"/>
  <c r="L151" i="9"/>
  <c r="M151" i="9"/>
  <c r="L62" i="9"/>
  <c r="M62" i="9"/>
  <c r="M64" i="9"/>
  <c r="L83" i="9"/>
  <c r="M87" i="9"/>
  <c r="L89" i="9"/>
  <c r="M93" i="9"/>
  <c r="M109" i="9"/>
  <c r="O49" i="9"/>
  <c r="O30" i="9"/>
  <c r="K12" i="9"/>
  <c r="Q13" i="9"/>
  <c r="L13" i="9"/>
  <c r="K13" i="9"/>
  <c r="Q67" i="9"/>
  <c r="L67" i="9"/>
  <c r="Q42" i="9"/>
  <c r="K14" i="9"/>
  <c r="K71" i="9"/>
  <c r="Q72" i="9"/>
  <c r="M72" i="9"/>
  <c r="L72" i="9"/>
  <c r="K74" i="9"/>
  <c r="M16" i="9"/>
  <c r="L16" i="9"/>
  <c r="K63" i="9"/>
  <c r="M75" i="9"/>
  <c r="L75" i="9"/>
  <c r="Q43" i="9"/>
  <c r="K80" i="9"/>
  <c r="P80" i="9"/>
  <c r="O80" i="9"/>
  <c r="P56" i="9"/>
  <c r="O56" i="9"/>
  <c r="P17" i="9"/>
  <c r="O17" i="9"/>
  <c r="P40" i="9"/>
  <c r="O40" i="9"/>
  <c r="K82" i="9"/>
  <c r="Q82" i="9"/>
  <c r="Q86" i="9"/>
  <c r="K45" i="9"/>
  <c r="M45" i="9"/>
  <c r="Q45" i="9"/>
  <c r="Q92" i="9"/>
  <c r="K96" i="9"/>
  <c r="M96" i="9"/>
  <c r="L96" i="9"/>
  <c r="Q96" i="9"/>
  <c r="P19" i="9"/>
  <c r="O19" i="9"/>
  <c r="M22" i="9"/>
  <c r="L22" i="9"/>
  <c r="Q22" i="9"/>
  <c r="M99" i="9"/>
  <c r="L99" i="9"/>
  <c r="Q102" i="9"/>
  <c r="M102" i="9"/>
  <c r="L102" i="9"/>
  <c r="K102" i="9"/>
  <c r="K104" i="9"/>
  <c r="L104" i="9"/>
  <c r="Q104" i="9"/>
  <c r="L105" i="9"/>
  <c r="M105" i="9"/>
  <c r="L107" i="9"/>
  <c r="M107" i="9"/>
  <c r="P108" i="9"/>
  <c r="O108" i="9"/>
  <c r="Q6" i="9"/>
  <c r="L6" i="9"/>
  <c r="M6" i="9"/>
  <c r="K6" i="9"/>
  <c r="Q7" i="9"/>
  <c r="O114" i="9"/>
  <c r="P114" i="9"/>
  <c r="L8" i="9"/>
  <c r="M8" i="9"/>
  <c r="K26" i="9"/>
  <c r="L26" i="9"/>
  <c r="Q26" i="9"/>
  <c r="P51" i="9"/>
  <c r="O51" i="9"/>
  <c r="O29" i="9"/>
  <c r="P29" i="9"/>
  <c r="L118" i="9"/>
  <c r="M118" i="9"/>
  <c r="L58" i="9"/>
  <c r="M58" i="9"/>
  <c r="P120" i="9"/>
  <c r="O120" i="9"/>
  <c r="P122" i="9"/>
  <c r="O122" i="9"/>
  <c r="Q123" i="9"/>
  <c r="K124" i="9"/>
  <c r="O125" i="9"/>
  <c r="P125" i="9"/>
  <c r="L130" i="9"/>
  <c r="M130" i="9"/>
  <c r="O59" i="9"/>
  <c r="P59" i="9"/>
  <c r="L35" i="9"/>
  <c r="M35" i="9"/>
  <c r="O35" i="9"/>
  <c r="P35" i="9"/>
  <c r="O135" i="9"/>
  <c r="P135" i="9"/>
  <c r="M137" i="9"/>
  <c r="L137" i="9"/>
  <c r="O137" i="9"/>
  <c r="P137" i="9"/>
  <c r="O60" i="9"/>
  <c r="P60" i="9"/>
  <c r="M139" i="9"/>
  <c r="L139" i="9"/>
  <c r="O139" i="9"/>
  <c r="P139" i="9"/>
  <c r="O37" i="9"/>
  <c r="P37" i="9"/>
  <c r="M142" i="9"/>
  <c r="L142" i="9"/>
  <c r="Q142" i="9"/>
  <c r="Q145" i="9"/>
  <c r="M145" i="9"/>
  <c r="L145" i="9"/>
  <c r="O145" i="9"/>
  <c r="P145" i="9"/>
  <c r="K146" i="9"/>
  <c r="Q148" i="9"/>
  <c r="L148" i="9"/>
  <c r="M148" i="9"/>
  <c r="P148" i="9"/>
  <c r="O148" i="9"/>
  <c r="L149" i="9"/>
  <c r="M149" i="9"/>
  <c r="K149" i="9"/>
  <c r="L150" i="9"/>
  <c r="M150" i="9"/>
  <c r="P150" i="9"/>
  <c r="O150" i="9"/>
  <c r="Q152" i="9"/>
  <c r="Q154" i="9"/>
  <c r="L154" i="9"/>
  <c r="M154" i="9"/>
  <c r="K154" i="9"/>
  <c r="P64" i="9"/>
  <c r="M12" i="9"/>
  <c r="P66" i="9"/>
  <c r="M42" i="9"/>
  <c r="P53" i="9"/>
  <c r="L56" i="9"/>
  <c r="L44" i="9"/>
  <c r="L81" i="9"/>
  <c r="L82" i="9"/>
  <c r="M84" i="9"/>
  <c r="O88" i="9"/>
  <c r="M90" i="9"/>
  <c r="O94" i="9"/>
  <c r="P46" i="9"/>
  <c r="O112" i="9"/>
  <c r="P115" i="9"/>
  <c r="M27" i="9"/>
  <c r="M123" i="9"/>
  <c r="O126" i="9"/>
  <c r="P36" i="9"/>
  <c r="P142" i="9"/>
  <c r="M61" i="9"/>
  <c r="K64" i="9"/>
  <c r="Q73" i="9"/>
  <c r="M73" i="9"/>
  <c r="L73" i="9"/>
  <c r="K73" i="9"/>
  <c r="M74" i="9"/>
  <c r="L74" i="9"/>
  <c r="Q74" i="9"/>
  <c r="M76" i="9"/>
  <c r="L76" i="9"/>
  <c r="K43" i="9"/>
  <c r="K44" i="9"/>
  <c r="K85" i="9"/>
  <c r="M85" i="9"/>
  <c r="Q85" i="9"/>
  <c r="Q89" i="9"/>
  <c r="Q91" i="9"/>
  <c r="M97" i="9"/>
  <c r="L97" i="9"/>
  <c r="Q97" i="9"/>
  <c r="K21" i="9"/>
  <c r="M21" i="9"/>
  <c r="L21" i="9"/>
  <c r="Q21" i="9"/>
  <c r="O103" i="9"/>
  <c r="P103" i="9"/>
  <c r="L46" i="9"/>
  <c r="M46" i="9"/>
  <c r="P110" i="9"/>
  <c r="O110" i="9"/>
  <c r="K25" i="9"/>
  <c r="L25" i="9"/>
  <c r="L115" i="9"/>
  <c r="M115" i="9"/>
  <c r="P50" i="9"/>
  <c r="O50" i="9"/>
  <c r="Q30" i="9"/>
  <c r="L30" i="9"/>
  <c r="M30" i="9"/>
  <c r="L117" i="9"/>
  <c r="M117" i="9"/>
  <c r="Q117" i="9"/>
  <c r="Q9" i="9"/>
  <c r="L9" i="9"/>
  <c r="Q126" i="9"/>
  <c r="L126" i="9"/>
  <c r="M126" i="9"/>
  <c r="L10" i="9"/>
  <c r="M10" i="9"/>
  <c r="Q10" i="9"/>
  <c r="M136" i="9"/>
  <c r="L136" i="9"/>
  <c r="Q136" i="9"/>
  <c r="Q141" i="9"/>
  <c r="M141" i="9"/>
  <c r="L141" i="9"/>
  <c r="O143" i="9"/>
  <c r="P143" i="9"/>
  <c r="O144" i="9"/>
  <c r="P144" i="9"/>
  <c r="M39" i="9"/>
  <c r="L39" i="9"/>
  <c r="L147" i="9"/>
  <c r="M147" i="9"/>
  <c r="P62" i="9"/>
  <c r="O62" i="9"/>
  <c r="P153" i="9"/>
  <c r="O153" i="9"/>
  <c r="P39" i="9"/>
  <c r="K52" i="9"/>
  <c r="Q53" i="9"/>
  <c r="L53" i="9"/>
  <c r="K53" i="9"/>
  <c r="M70" i="9"/>
  <c r="L70" i="9"/>
  <c r="Q70" i="9"/>
  <c r="Q54" i="9"/>
  <c r="M54" i="9"/>
  <c r="L54" i="9"/>
  <c r="K77" i="9"/>
  <c r="M77" i="9"/>
  <c r="L77" i="9"/>
  <c r="K17" i="9"/>
  <c r="P44" i="9"/>
  <c r="O44" i="9"/>
  <c r="P82" i="9"/>
  <c r="O82" i="9"/>
  <c r="M57" i="9"/>
  <c r="L57" i="9"/>
  <c r="K57" i="9"/>
  <c r="P86" i="9"/>
  <c r="O86" i="9"/>
  <c r="Q87" i="9"/>
  <c r="P45" i="9"/>
  <c r="O45" i="9"/>
  <c r="M4" i="9"/>
  <c r="L4" i="9"/>
  <c r="K4" i="9"/>
  <c r="P92" i="9"/>
  <c r="O92" i="9"/>
  <c r="Q93" i="9"/>
  <c r="K19" i="9"/>
  <c r="K20" i="9"/>
  <c r="Q23" i="9"/>
  <c r="K100" i="9"/>
  <c r="M100" i="9"/>
  <c r="Q100" i="9"/>
  <c r="L103" i="9"/>
  <c r="M103" i="9"/>
  <c r="Q46" i="9"/>
  <c r="Q108" i="9"/>
  <c r="L108" i="9"/>
  <c r="M108" i="9"/>
  <c r="K108" i="9"/>
  <c r="K110" i="9"/>
  <c r="L110" i="9"/>
  <c r="M110" i="9"/>
  <c r="Q110" i="9"/>
  <c r="O111" i="9"/>
  <c r="P111" i="9"/>
  <c r="P7" i="9"/>
  <c r="O7" i="9"/>
  <c r="Q48" i="9"/>
  <c r="L48" i="9"/>
  <c r="M48" i="9"/>
  <c r="K48" i="9"/>
  <c r="P26" i="9"/>
  <c r="O26" i="9"/>
  <c r="Q49" i="9"/>
  <c r="Q116" i="9"/>
  <c r="P31" i="9"/>
  <c r="O31" i="9"/>
  <c r="K32" i="9"/>
  <c r="L33" i="9"/>
  <c r="M33" i="9"/>
  <c r="O33" i="9"/>
  <c r="P33" i="9"/>
  <c r="L119" i="9"/>
  <c r="M119" i="9"/>
  <c r="K119" i="9"/>
  <c r="K120" i="9"/>
  <c r="P41" i="9"/>
  <c r="O41" i="9"/>
  <c r="K127" i="9"/>
  <c r="L128" i="9"/>
  <c r="M128" i="9"/>
  <c r="O128" i="9"/>
  <c r="P128" i="9"/>
  <c r="P131" i="9"/>
  <c r="O131" i="9"/>
  <c r="M134" i="9"/>
  <c r="L134" i="9"/>
  <c r="M36" i="9"/>
  <c r="L36" i="9"/>
  <c r="M140" i="9"/>
  <c r="L140" i="9"/>
  <c r="M38" i="9"/>
  <c r="L38" i="9"/>
  <c r="Q143" i="9"/>
  <c r="L11" i="9"/>
  <c r="M11" i="9"/>
  <c r="P11" i="9"/>
  <c r="O11" i="9"/>
  <c r="Q62" i="9"/>
  <c r="P154" i="9"/>
  <c r="O154" i="9"/>
  <c r="M13" i="9"/>
  <c r="M68" i="9"/>
  <c r="M80" i="9"/>
  <c r="L85" i="9"/>
  <c r="O87" i="9"/>
  <c r="L91" i="9"/>
  <c r="O93" i="9"/>
  <c r="O20" i="9"/>
  <c r="L23" i="9"/>
  <c r="O104" i="9"/>
  <c r="M106" i="9"/>
  <c r="M111" i="9"/>
  <c r="O48" i="9"/>
  <c r="O116" i="9"/>
  <c r="M31" i="9"/>
  <c r="O34" i="9"/>
  <c r="M9" i="9"/>
  <c r="P121" i="9"/>
  <c r="M125" i="9"/>
  <c r="M131" i="9"/>
  <c r="L146" i="9"/>
  <c r="O152" i="9"/>
  <c r="P54" i="8"/>
  <c r="O54" i="8"/>
  <c r="O71" i="8"/>
  <c r="P71" i="8"/>
  <c r="O74" i="8"/>
  <c r="P74" i="8"/>
  <c r="L87" i="8"/>
  <c r="M87" i="8"/>
  <c r="Q87" i="8"/>
  <c r="M93" i="8"/>
  <c r="Q93" i="8"/>
  <c r="L93" i="8"/>
  <c r="K93" i="8"/>
  <c r="Q21" i="8"/>
  <c r="L21" i="8"/>
  <c r="K21" i="8"/>
  <c r="M21" i="8"/>
  <c r="P22" i="8"/>
  <c r="O22" i="8"/>
  <c r="P100" i="8"/>
  <c r="O100" i="8"/>
  <c r="L104" i="8"/>
  <c r="M104" i="8"/>
  <c r="Q104" i="8"/>
  <c r="L47" i="8"/>
  <c r="M47" i="8"/>
  <c r="L106" i="8"/>
  <c r="Q106" i="8"/>
  <c r="K106" i="8"/>
  <c r="Q7" i="8"/>
  <c r="K26" i="8"/>
  <c r="L26" i="8"/>
  <c r="M26" i="8"/>
  <c r="Q26" i="8"/>
  <c r="O33" i="8"/>
  <c r="P33" i="8"/>
  <c r="L58" i="8"/>
  <c r="M58" i="8"/>
  <c r="Q58" i="8"/>
  <c r="K58" i="8"/>
  <c r="P123" i="8"/>
  <c r="O123" i="8"/>
  <c r="O127" i="8"/>
  <c r="P127" i="8"/>
  <c r="L10" i="8"/>
  <c r="M10" i="8"/>
  <c r="Q10" i="8"/>
  <c r="L131" i="8"/>
  <c r="M131" i="8"/>
  <c r="O59" i="8"/>
  <c r="P59" i="8"/>
  <c r="O142" i="8"/>
  <c r="P142" i="8"/>
  <c r="Q61" i="8"/>
  <c r="L61" i="8"/>
  <c r="M61" i="8"/>
  <c r="P61" i="8"/>
  <c r="O61" i="8"/>
  <c r="P153" i="8"/>
  <c r="O153" i="8"/>
  <c r="M74" i="8"/>
  <c r="M78" i="8"/>
  <c r="P56" i="8"/>
  <c r="O111" i="8"/>
  <c r="P118" i="8"/>
  <c r="M38" i="8"/>
  <c r="P13" i="8"/>
  <c r="O13" i="8"/>
  <c r="L54" i="8"/>
  <c r="Q54" i="8"/>
  <c r="Q56" i="8"/>
  <c r="M56" i="8"/>
  <c r="L56" i="8"/>
  <c r="O64" i="8"/>
  <c r="P64" i="8"/>
  <c r="P67" i="8"/>
  <c r="O67" i="8"/>
  <c r="P42" i="8"/>
  <c r="O42" i="8"/>
  <c r="L68" i="8"/>
  <c r="Q68" i="8"/>
  <c r="K68" i="8"/>
  <c r="P16" i="8"/>
  <c r="O16" i="8"/>
  <c r="M79" i="8"/>
  <c r="L79" i="8"/>
  <c r="M85" i="8"/>
  <c r="L85" i="8"/>
  <c r="O89" i="8"/>
  <c r="P89" i="8"/>
  <c r="L20" i="8"/>
  <c r="M20" i="8"/>
  <c r="K20" i="8"/>
  <c r="P24" i="8"/>
  <c r="O24" i="8"/>
  <c r="P8" i="8"/>
  <c r="O8" i="8"/>
  <c r="L29" i="8"/>
  <c r="M29" i="8"/>
  <c r="L118" i="8"/>
  <c r="M118" i="8"/>
  <c r="O128" i="8"/>
  <c r="P128" i="8"/>
  <c r="O138" i="8"/>
  <c r="P138" i="8"/>
  <c r="P65" i="8"/>
  <c r="O65" i="8"/>
  <c r="L66" i="8"/>
  <c r="Q66" i="8"/>
  <c r="O66" i="8"/>
  <c r="P66" i="8"/>
  <c r="L3" i="8"/>
  <c r="Q3" i="8"/>
  <c r="O3" i="8"/>
  <c r="P3" i="8"/>
  <c r="O73" i="8"/>
  <c r="P73" i="8"/>
  <c r="O77" i="8"/>
  <c r="P77" i="8"/>
  <c r="K40" i="8"/>
  <c r="L40" i="8"/>
  <c r="M40" i="8"/>
  <c r="Q40" i="8"/>
  <c r="K86" i="8"/>
  <c r="L86" i="8"/>
  <c r="M86" i="8"/>
  <c r="Q86" i="8"/>
  <c r="L88" i="8"/>
  <c r="M88" i="8"/>
  <c r="O88" i="8"/>
  <c r="P88" i="8"/>
  <c r="Q95" i="8"/>
  <c r="K95" i="8"/>
  <c r="M95" i="8"/>
  <c r="L96" i="8"/>
  <c r="M96" i="8"/>
  <c r="L19" i="8"/>
  <c r="Q19" i="8"/>
  <c r="K19" i="8"/>
  <c r="K24" i="8"/>
  <c r="L24" i="8"/>
  <c r="M24" i="8"/>
  <c r="Q24" i="8"/>
  <c r="K108" i="8"/>
  <c r="L108" i="8"/>
  <c r="Q108" i="8"/>
  <c r="L5" i="8"/>
  <c r="M5" i="8"/>
  <c r="L111" i="8"/>
  <c r="M111" i="8"/>
  <c r="O112" i="8"/>
  <c r="P112" i="8"/>
  <c r="L8" i="8"/>
  <c r="M8" i="8"/>
  <c r="Q8" i="8"/>
  <c r="L115" i="8"/>
  <c r="M115" i="8"/>
  <c r="Q115" i="8"/>
  <c r="O115" i="8"/>
  <c r="P115" i="8"/>
  <c r="L28" i="8"/>
  <c r="M28" i="8"/>
  <c r="K28" i="8"/>
  <c r="L30" i="8"/>
  <c r="M30" i="8"/>
  <c r="P30" i="8"/>
  <c r="O30" i="8"/>
  <c r="K117" i="8"/>
  <c r="P122" i="8"/>
  <c r="O122" i="8"/>
  <c r="P126" i="8"/>
  <c r="O126" i="8"/>
  <c r="L36" i="8"/>
  <c r="M36" i="8"/>
  <c r="M37" i="8"/>
  <c r="L37" i="8"/>
  <c r="O141" i="8"/>
  <c r="P141" i="8"/>
  <c r="Q39" i="8"/>
  <c r="L39" i="8"/>
  <c r="M39" i="8"/>
  <c r="L154" i="8"/>
  <c r="M154" i="8"/>
  <c r="P154" i="8"/>
  <c r="O154" i="8"/>
  <c r="M12" i="8"/>
  <c r="M42" i="8"/>
  <c r="M3" i="8"/>
  <c r="P17" i="8"/>
  <c r="P86" i="8"/>
  <c r="M89" i="8"/>
  <c r="P96" i="8"/>
  <c r="P104" i="8"/>
  <c r="O5" i="8"/>
  <c r="P113" i="8"/>
  <c r="O31" i="8"/>
  <c r="M62" i="8"/>
  <c r="M138" i="8"/>
  <c r="Q138" i="8"/>
  <c r="O37" i="8"/>
  <c r="P37" i="8"/>
  <c r="M54" i="8"/>
  <c r="P79" i="8"/>
  <c r="P40" i="8"/>
  <c r="L91" i="8"/>
  <c r="M106" i="8"/>
  <c r="M7" i="8"/>
  <c r="O12" i="8"/>
  <c r="P12" i="8"/>
  <c r="Q69" i="8"/>
  <c r="K71" i="8"/>
  <c r="K73" i="8"/>
  <c r="L73" i="8"/>
  <c r="P15" i="8"/>
  <c r="O15" i="8"/>
  <c r="Q77" i="8"/>
  <c r="L55" i="8"/>
  <c r="Q55" i="8"/>
  <c r="O55" i="8"/>
  <c r="P55" i="8"/>
  <c r="L83" i="8"/>
  <c r="M83" i="8"/>
  <c r="K87" i="8"/>
  <c r="O91" i="8"/>
  <c r="P91" i="8"/>
  <c r="L94" i="8"/>
  <c r="M94" i="8"/>
  <c r="K94" i="8"/>
  <c r="L98" i="8"/>
  <c r="M98" i="8"/>
  <c r="L103" i="8"/>
  <c r="M103" i="8"/>
  <c r="L107" i="8"/>
  <c r="M107" i="8"/>
  <c r="K107" i="8"/>
  <c r="L110" i="8"/>
  <c r="Q110" i="8"/>
  <c r="M110" i="8"/>
  <c r="K110" i="8"/>
  <c r="P7" i="8"/>
  <c r="O7" i="8"/>
  <c r="O114" i="8"/>
  <c r="P114" i="8"/>
  <c r="P26" i="8"/>
  <c r="O26" i="8"/>
  <c r="Q27" i="8"/>
  <c r="L27" i="8"/>
  <c r="M27" i="8"/>
  <c r="O27" i="8"/>
  <c r="P27" i="8"/>
  <c r="L116" i="8"/>
  <c r="Q116" i="8"/>
  <c r="M116" i="8"/>
  <c r="K116" i="8"/>
  <c r="O32" i="8"/>
  <c r="P32" i="8"/>
  <c r="L117" i="8"/>
  <c r="M117" i="8"/>
  <c r="Q117" i="8"/>
  <c r="P117" i="8"/>
  <c r="O117" i="8"/>
  <c r="K119" i="8"/>
  <c r="L120" i="8"/>
  <c r="M120" i="8"/>
  <c r="O120" i="8"/>
  <c r="P120" i="8"/>
  <c r="K126" i="8"/>
  <c r="L126" i="8"/>
  <c r="M126" i="8"/>
  <c r="Q126" i="8"/>
  <c r="O131" i="8"/>
  <c r="P131" i="8"/>
  <c r="L134" i="8"/>
  <c r="M134" i="8"/>
  <c r="O135" i="8"/>
  <c r="P135" i="8"/>
  <c r="K60" i="8"/>
  <c r="M60" i="8"/>
  <c r="L60" i="8"/>
  <c r="Q60" i="8"/>
  <c r="O60" i="8"/>
  <c r="P60" i="8"/>
  <c r="L139" i="8"/>
  <c r="M139" i="8"/>
  <c r="O139" i="8"/>
  <c r="P139" i="8"/>
  <c r="O38" i="8"/>
  <c r="P38" i="8"/>
  <c r="K61" i="8"/>
  <c r="L150" i="8"/>
  <c r="M150" i="8"/>
  <c r="Q150" i="8"/>
  <c r="L152" i="8"/>
  <c r="M152" i="8"/>
  <c r="P62" i="8"/>
  <c r="O62" i="8"/>
  <c r="M68" i="8"/>
  <c r="M69" i="8"/>
  <c r="M14" i="8"/>
  <c r="M71" i="8"/>
  <c r="M55" i="8"/>
  <c r="P81" i="8"/>
  <c r="P87" i="8"/>
  <c r="P90" i="8"/>
  <c r="O101" i="8"/>
  <c r="M108" i="8"/>
  <c r="M34" i="8"/>
  <c r="M122" i="8"/>
  <c r="O41" i="8"/>
  <c r="Q65" i="8"/>
  <c r="K69" i="8"/>
  <c r="K70" i="8"/>
  <c r="K72" i="8"/>
  <c r="Q15" i="8"/>
  <c r="K75" i="8"/>
  <c r="K76" i="8"/>
  <c r="K84" i="8"/>
  <c r="K45" i="8"/>
  <c r="K92" i="8"/>
  <c r="K97" i="8"/>
  <c r="L97" i="8"/>
  <c r="Q102" i="8"/>
  <c r="L102" i="8"/>
  <c r="K105" i="8"/>
  <c r="L105" i="8"/>
  <c r="M105" i="8"/>
  <c r="L109" i="8"/>
  <c r="M109" i="8"/>
  <c r="Q112" i="8"/>
  <c r="L114" i="8"/>
  <c r="M114" i="8"/>
  <c r="K33" i="8"/>
  <c r="L33" i="8"/>
  <c r="M33" i="8"/>
  <c r="Q33" i="8"/>
  <c r="K9" i="8"/>
  <c r="L9" i="8"/>
  <c r="P9" i="8"/>
  <c r="O9" i="8"/>
  <c r="L125" i="8"/>
  <c r="M125" i="8"/>
  <c r="L128" i="8"/>
  <c r="M128" i="8"/>
  <c r="P129" i="8"/>
  <c r="O129" i="8"/>
  <c r="K10" i="8"/>
  <c r="Q130" i="8"/>
  <c r="L130" i="8"/>
  <c r="M130" i="8"/>
  <c r="K130" i="8"/>
  <c r="M59" i="8"/>
  <c r="L59" i="8"/>
  <c r="K133" i="8"/>
  <c r="K35" i="8"/>
  <c r="M135" i="8"/>
  <c r="L135" i="8"/>
  <c r="K136" i="8"/>
  <c r="O137" i="8"/>
  <c r="P137" i="8"/>
  <c r="Q141" i="8"/>
  <c r="K144" i="8"/>
  <c r="K145" i="8"/>
  <c r="L147" i="8"/>
  <c r="M147" i="8"/>
  <c r="K147" i="8"/>
  <c r="L148" i="8"/>
  <c r="M148" i="8"/>
  <c r="K148" i="8"/>
  <c r="K150" i="8"/>
  <c r="Q151" i="8"/>
  <c r="L151" i="8"/>
  <c r="P151" i="8"/>
  <c r="O151" i="8"/>
  <c r="L153" i="8"/>
  <c r="M153" i="8"/>
  <c r="Q153" i="8"/>
  <c r="M80" i="8"/>
  <c r="M17" i="8"/>
  <c r="M81" i="8"/>
  <c r="M18" i="8"/>
  <c r="M82" i="8"/>
  <c r="P45" i="8"/>
  <c r="L90" i="8"/>
  <c r="O97" i="8"/>
  <c r="M99" i="8"/>
  <c r="M102" i="8"/>
  <c r="O46" i="8"/>
  <c r="O105" i="8"/>
  <c r="P110" i="8"/>
  <c r="O6" i="8"/>
  <c r="M112" i="8"/>
  <c r="M113" i="8"/>
  <c r="O116" i="8"/>
  <c r="M9" i="8"/>
  <c r="O10" i="8"/>
  <c r="M132" i="8"/>
  <c r="M35" i="8"/>
  <c r="L136" i="8"/>
  <c r="P36" i="8"/>
  <c r="L141" i="8"/>
  <c r="O11" i="8"/>
  <c r="M151" i="8"/>
  <c r="L52" i="8"/>
  <c r="K53" i="8"/>
  <c r="K90" i="8"/>
  <c r="Q23" i="8"/>
  <c r="K100" i="8"/>
  <c r="K101" i="8"/>
  <c r="K104" i="8"/>
  <c r="K7" i="8"/>
  <c r="K113" i="8"/>
  <c r="K8" i="8"/>
  <c r="L48" i="8"/>
  <c r="M48" i="8"/>
  <c r="K49" i="8"/>
  <c r="L50" i="8"/>
  <c r="M50" i="8"/>
  <c r="P51" i="8"/>
  <c r="O51" i="8"/>
  <c r="K31" i="8"/>
  <c r="L32" i="8"/>
  <c r="M32" i="8"/>
  <c r="K32" i="8"/>
  <c r="P34" i="8"/>
  <c r="O34" i="8"/>
  <c r="L119" i="8"/>
  <c r="M119" i="8"/>
  <c r="Q121" i="8"/>
  <c r="L121" i="8"/>
  <c r="M121" i="8"/>
  <c r="K123" i="8"/>
  <c r="L124" i="8"/>
  <c r="M124" i="8"/>
  <c r="K124" i="8"/>
  <c r="K41" i="8"/>
  <c r="L127" i="8"/>
  <c r="M127" i="8"/>
  <c r="K127" i="8"/>
  <c r="Q129" i="8"/>
  <c r="L129" i="8"/>
  <c r="O133" i="8"/>
  <c r="P133" i="8"/>
  <c r="O35" i="8"/>
  <c r="P35" i="8"/>
  <c r="O136" i="8"/>
  <c r="P136" i="8"/>
  <c r="Q140" i="8"/>
  <c r="L140" i="8"/>
  <c r="K143" i="8"/>
  <c r="M143" i="8"/>
  <c r="L143" i="8"/>
  <c r="O144" i="8"/>
  <c r="P144" i="8"/>
  <c r="O145" i="8"/>
  <c r="P145" i="8"/>
  <c r="M146" i="8"/>
  <c r="L146" i="8"/>
  <c r="K11" i="8"/>
  <c r="L11" i="8"/>
  <c r="L13" i="8"/>
  <c r="L53" i="8"/>
  <c r="L70" i="8"/>
  <c r="L72" i="8"/>
  <c r="L43" i="8"/>
  <c r="P4" i="8"/>
  <c r="L92" i="8"/>
  <c r="P94" i="8"/>
  <c r="M101" i="8"/>
  <c r="O107" i="8"/>
  <c r="M25" i="8"/>
  <c r="M49" i="8"/>
  <c r="M31" i="8"/>
  <c r="P121" i="8"/>
  <c r="M41" i="8"/>
  <c r="M140" i="8"/>
  <c r="P143" i="8"/>
  <c r="M149" i="8"/>
  <c r="O152" i="8"/>
  <c r="M52" i="7"/>
  <c r="O69" i="7"/>
  <c r="P69" i="7"/>
  <c r="Q15" i="7"/>
  <c r="M15" i="7"/>
  <c r="M16" i="7"/>
  <c r="L16" i="7"/>
  <c r="P85" i="7"/>
  <c r="O85" i="7"/>
  <c r="M20" i="7"/>
  <c r="L20" i="7"/>
  <c r="M99" i="7"/>
  <c r="L99" i="7"/>
  <c r="O47" i="7"/>
  <c r="P47" i="7"/>
  <c r="O7" i="7"/>
  <c r="P7" i="7"/>
  <c r="O48" i="7"/>
  <c r="P48" i="7"/>
  <c r="Q49" i="7"/>
  <c r="M49" i="7"/>
  <c r="K33" i="7"/>
  <c r="M33" i="7"/>
  <c r="L33" i="7"/>
  <c r="O9" i="7"/>
  <c r="P9" i="7"/>
  <c r="K121" i="7"/>
  <c r="M121" i="7"/>
  <c r="L121" i="7"/>
  <c r="K125" i="7"/>
  <c r="M125" i="7"/>
  <c r="L125" i="7"/>
  <c r="Q139" i="7"/>
  <c r="L139" i="7"/>
  <c r="K139" i="7"/>
  <c r="M148" i="7"/>
  <c r="Q148" i="7"/>
  <c r="L148" i="7"/>
  <c r="O153" i="7"/>
  <c r="P153" i="7"/>
  <c r="P66" i="7"/>
  <c r="P99" i="7"/>
  <c r="P148" i="7"/>
  <c r="O65" i="7"/>
  <c r="P65" i="7"/>
  <c r="Q68" i="7"/>
  <c r="M68" i="7"/>
  <c r="L68" i="7"/>
  <c r="M53" i="7"/>
  <c r="L53" i="7"/>
  <c r="K14" i="7"/>
  <c r="M14" i="7"/>
  <c r="L14" i="7"/>
  <c r="M73" i="7"/>
  <c r="L73" i="7"/>
  <c r="O75" i="7"/>
  <c r="P75" i="7"/>
  <c r="Q44" i="7"/>
  <c r="P83" i="7"/>
  <c r="O83" i="7"/>
  <c r="P89" i="7"/>
  <c r="O89" i="7"/>
  <c r="Q91" i="7"/>
  <c r="P93" i="7"/>
  <c r="O93" i="7"/>
  <c r="M22" i="7"/>
  <c r="L22" i="7"/>
  <c r="Q99" i="7"/>
  <c r="M103" i="7"/>
  <c r="L103" i="7"/>
  <c r="Q47" i="7"/>
  <c r="Q109" i="7"/>
  <c r="M109" i="7"/>
  <c r="L109" i="7"/>
  <c r="Q6" i="7"/>
  <c r="O112" i="7"/>
  <c r="P112" i="7"/>
  <c r="Q116" i="7"/>
  <c r="L116" i="7"/>
  <c r="Q30" i="7"/>
  <c r="M9" i="7"/>
  <c r="K9" i="7"/>
  <c r="L120" i="7"/>
  <c r="M120" i="7"/>
  <c r="O133" i="7"/>
  <c r="P133" i="7"/>
  <c r="K134" i="7"/>
  <c r="L134" i="7"/>
  <c r="L140" i="7"/>
  <c r="M140" i="7"/>
  <c r="O141" i="7"/>
  <c r="P141" i="7"/>
  <c r="P145" i="7"/>
  <c r="O145" i="7"/>
  <c r="M64" i="7"/>
  <c r="L64" i="7"/>
  <c r="Q53" i="7"/>
  <c r="Q3" i="7"/>
  <c r="M3" i="7"/>
  <c r="Q74" i="7"/>
  <c r="M74" i="7"/>
  <c r="M63" i="7"/>
  <c r="L63" i="7"/>
  <c r="M77" i="7"/>
  <c r="L77" i="7"/>
  <c r="P79" i="7"/>
  <c r="O79" i="7"/>
  <c r="L17" i="7"/>
  <c r="M17" i="7"/>
  <c r="Q81" i="7"/>
  <c r="P82" i="7"/>
  <c r="O82" i="7"/>
  <c r="L57" i="7"/>
  <c r="M57" i="7"/>
  <c r="Q87" i="7"/>
  <c r="P45" i="7"/>
  <c r="O45" i="7"/>
  <c r="P4" i="7"/>
  <c r="O4" i="7"/>
  <c r="Q93" i="7"/>
  <c r="Q95" i="7"/>
  <c r="M21" i="7"/>
  <c r="L21" i="7"/>
  <c r="M98" i="7"/>
  <c r="L98" i="7"/>
  <c r="M102" i="7"/>
  <c r="L102" i="7"/>
  <c r="O46" i="7"/>
  <c r="P46" i="7"/>
  <c r="Q106" i="7"/>
  <c r="L108" i="7"/>
  <c r="M108" i="7"/>
  <c r="O5" i="7"/>
  <c r="P5" i="7"/>
  <c r="Q112" i="7"/>
  <c r="L113" i="7"/>
  <c r="M113" i="7"/>
  <c r="O8" i="7"/>
  <c r="P8" i="7"/>
  <c r="Q26" i="7"/>
  <c r="L50" i="7"/>
  <c r="M50" i="7"/>
  <c r="O51" i="7"/>
  <c r="P51" i="7"/>
  <c r="K29" i="7"/>
  <c r="M29" i="7"/>
  <c r="L29" i="7"/>
  <c r="O29" i="7"/>
  <c r="P29" i="7"/>
  <c r="M34" i="7"/>
  <c r="L34" i="7"/>
  <c r="Q34" i="7"/>
  <c r="O117" i="7"/>
  <c r="P117" i="7"/>
  <c r="Q120" i="7"/>
  <c r="M122" i="7"/>
  <c r="L122" i="7"/>
  <c r="Q122" i="7"/>
  <c r="O122" i="7"/>
  <c r="P122" i="7"/>
  <c r="Q126" i="7"/>
  <c r="L127" i="7"/>
  <c r="M127" i="7"/>
  <c r="K127" i="7"/>
  <c r="Q127" i="7"/>
  <c r="M129" i="7"/>
  <c r="L129" i="7"/>
  <c r="Q129" i="7"/>
  <c r="L130" i="7"/>
  <c r="Q130" i="7"/>
  <c r="O130" i="7"/>
  <c r="P130" i="7"/>
  <c r="Q133" i="7"/>
  <c r="L133" i="7"/>
  <c r="M133" i="7"/>
  <c r="L145" i="7"/>
  <c r="Q145" i="7"/>
  <c r="M145" i="7"/>
  <c r="K145" i="7"/>
  <c r="P64" i="7"/>
  <c r="O13" i="7"/>
  <c r="L42" i="7"/>
  <c r="P53" i="7"/>
  <c r="O14" i="7"/>
  <c r="L71" i="7"/>
  <c r="P73" i="7"/>
  <c r="O16" i="7"/>
  <c r="L76" i="7"/>
  <c r="P43" i="7"/>
  <c r="L80" i="7"/>
  <c r="O17" i="7"/>
  <c r="M81" i="7"/>
  <c r="L83" i="7"/>
  <c r="O57" i="7"/>
  <c r="M88" i="7"/>
  <c r="M4" i="7"/>
  <c r="M94" i="7"/>
  <c r="P19" i="7"/>
  <c r="P23" i="7"/>
  <c r="P100" i="7"/>
  <c r="M46" i="7"/>
  <c r="P108" i="7"/>
  <c r="L112" i="7"/>
  <c r="M8" i="7"/>
  <c r="P50" i="7"/>
  <c r="L30" i="7"/>
  <c r="P120" i="7"/>
  <c r="L126" i="7"/>
  <c r="Q66" i="7"/>
  <c r="M66" i="7"/>
  <c r="L66" i="7"/>
  <c r="K67" i="7"/>
  <c r="M67" i="7"/>
  <c r="O67" i="7"/>
  <c r="P67" i="7"/>
  <c r="Q69" i="7"/>
  <c r="M69" i="7"/>
  <c r="O15" i="7"/>
  <c r="P15" i="7"/>
  <c r="M43" i="7"/>
  <c r="L43" i="7"/>
  <c r="P44" i="7"/>
  <c r="O44" i="7"/>
  <c r="L18" i="7"/>
  <c r="M18" i="7"/>
  <c r="P88" i="7"/>
  <c r="O88" i="7"/>
  <c r="P91" i="7"/>
  <c r="O91" i="7"/>
  <c r="P94" i="7"/>
  <c r="O94" i="7"/>
  <c r="M96" i="7"/>
  <c r="L96" i="7"/>
  <c r="M101" i="7"/>
  <c r="L101" i="7"/>
  <c r="O107" i="7"/>
  <c r="P107" i="7"/>
  <c r="O6" i="7"/>
  <c r="P6" i="7"/>
  <c r="O49" i="7"/>
  <c r="P49" i="7"/>
  <c r="O30" i="7"/>
  <c r="P30" i="7"/>
  <c r="Q123" i="7"/>
  <c r="L123" i="7"/>
  <c r="K131" i="7"/>
  <c r="M131" i="7"/>
  <c r="L131" i="7"/>
  <c r="L60" i="7"/>
  <c r="M60" i="7"/>
  <c r="Q60" i="7"/>
  <c r="P140" i="7"/>
  <c r="O140" i="7"/>
  <c r="M11" i="7"/>
  <c r="K11" i="7"/>
  <c r="Q11" i="7"/>
  <c r="O18" i="7"/>
  <c r="P96" i="7"/>
  <c r="M123" i="7"/>
  <c r="Q65" i="7"/>
  <c r="M65" i="7"/>
  <c r="Q42" i="7"/>
  <c r="Q71" i="7"/>
  <c r="P80" i="7"/>
  <c r="O80" i="7"/>
  <c r="Q85" i="7"/>
  <c r="P87" i="7"/>
  <c r="O87" i="7"/>
  <c r="M19" i="7"/>
  <c r="L19" i="7"/>
  <c r="M100" i="7"/>
  <c r="L100" i="7"/>
  <c r="O106" i="7"/>
  <c r="P106" i="7"/>
  <c r="Q114" i="7"/>
  <c r="M114" i="7"/>
  <c r="L114" i="7"/>
  <c r="Q48" i="7"/>
  <c r="O26" i="7"/>
  <c r="P26" i="7"/>
  <c r="K27" i="7"/>
  <c r="M27" i="7"/>
  <c r="L27" i="7"/>
  <c r="O116" i="7"/>
  <c r="P116" i="7"/>
  <c r="L32" i="7"/>
  <c r="M32" i="7"/>
  <c r="O34" i="7"/>
  <c r="P34" i="7"/>
  <c r="Q9" i="7"/>
  <c r="O129" i="7"/>
  <c r="P129" i="7"/>
  <c r="L141" i="7"/>
  <c r="M141" i="7"/>
  <c r="O154" i="7"/>
  <c r="P154" i="7"/>
  <c r="L67" i="7"/>
  <c r="L75" i="7"/>
  <c r="L87" i="7"/>
  <c r="L93" i="7"/>
  <c r="O22" i="7"/>
  <c r="P103" i="7"/>
  <c r="L107" i="7"/>
  <c r="M6" i="7"/>
  <c r="P114" i="7"/>
  <c r="L49" i="7"/>
  <c r="P33" i="7"/>
  <c r="O59" i="7"/>
  <c r="M139" i="7"/>
  <c r="K13" i="7"/>
  <c r="M13" i="7"/>
  <c r="L13" i="7"/>
  <c r="O3" i="7"/>
  <c r="P3" i="7"/>
  <c r="Q73" i="7"/>
  <c r="Q64" i="7"/>
  <c r="K52" i="7"/>
  <c r="K42" i="7"/>
  <c r="Q70" i="7"/>
  <c r="M54" i="7"/>
  <c r="L54" i="7"/>
  <c r="K71" i="7"/>
  <c r="K72" i="7"/>
  <c r="M72" i="7"/>
  <c r="L72" i="7"/>
  <c r="Q63" i="7"/>
  <c r="K43" i="7"/>
  <c r="O55" i="7"/>
  <c r="P55" i="7"/>
  <c r="Q79" i="7"/>
  <c r="K44" i="7"/>
  <c r="P40" i="7"/>
  <c r="O40" i="7"/>
  <c r="Q82" i="7"/>
  <c r="K85" i="7"/>
  <c r="P86" i="7"/>
  <c r="O86" i="7"/>
  <c r="Q45" i="7"/>
  <c r="P90" i="7"/>
  <c r="O90" i="7"/>
  <c r="K91" i="7"/>
  <c r="P92" i="7"/>
  <c r="O92" i="7"/>
  <c r="K96" i="7"/>
  <c r="M97" i="7"/>
  <c r="L97" i="7"/>
  <c r="Q21" i="7"/>
  <c r="M23" i="7"/>
  <c r="L23" i="7"/>
  <c r="K99" i="7"/>
  <c r="M24" i="7"/>
  <c r="L24" i="7"/>
  <c r="Q102" i="7"/>
  <c r="M104" i="7"/>
  <c r="L104" i="7"/>
  <c r="O104" i="7"/>
  <c r="P104" i="7"/>
  <c r="K47" i="7"/>
  <c r="Q105" i="7"/>
  <c r="M105" i="7"/>
  <c r="L105" i="7"/>
  <c r="O105" i="7"/>
  <c r="P105" i="7"/>
  <c r="Q108" i="7"/>
  <c r="M110" i="7"/>
  <c r="L110" i="7"/>
  <c r="O110" i="7"/>
  <c r="P110" i="7"/>
  <c r="K6" i="7"/>
  <c r="Q111" i="7"/>
  <c r="M111" i="7"/>
  <c r="L111" i="7"/>
  <c r="O111" i="7"/>
  <c r="P111" i="7"/>
  <c r="Q113" i="7"/>
  <c r="M25" i="7"/>
  <c r="L25" i="7"/>
  <c r="O25" i="7"/>
  <c r="P25" i="7"/>
  <c r="K48" i="7"/>
  <c r="M115" i="7"/>
  <c r="L115" i="7"/>
  <c r="O115" i="7"/>
  <c r="P115" i="7"/>
  <c r="Q50" i="7"/>
  <c r="M51" i="7"/>
  <c r="L51" i="7"/>
  <c r="Q51" i="7"/>
  <c r="O28" i="7"/>
  <c r="P28" i="7"/>
  <c r="K30" i="7"/>
  <c r="Q31" i="7"/>
  <c r="M31" i="7"/>
  <c r="O31" i="7"/>
  <c r="P31" i="7"/>
  <c r="Q117" i="7"/>
  <c r="L117" i="7"/>
  <c r="K119" i="7"/>
  <c r="M119" i="7"/>
  <c r="L119" i="7"/>
  <c r="O119" i="7"/>
  <c r="P119" i="7"/>
  <c r="O123" i="7"/>
  <c r="P123" i="7"/>
  <c r="O131" i="7"/>
  <c r="P131" i="7"/>
  <c r="O11" i="7"/>
  <c r="P11" i="7"/>
  <c r="K148" i="7"/>
  <c r="M151" i="7"/>
  <c r="K151" i="7"/>
  <c r="L151" i="7"/>
  <c r="Q151" i="7"/>
  <c r="Q62" i="7"/>
  <c r="L62" i="7"/>
  <c r="O62" i="7"/>
  <c r="P62" i="7"/>
  <c r="L65" i="7"/>
  <c r="O42" i="7"/>
  <c r="L69" i="7"/>
  <c r="O71" i="7"/>
  <c r="L15" i="7"/>
  <c r="O76" i="7"/>
  <c r="L55" i="7"/>
  <c r="L44" i="7"/>
  <c r="O81" i="7"/>
  <c r="L85" i="7"/>
  <c r="L45" i="7"/>
  <c r="L91" i="7"/>
  <c r="L95" i="7"/>
  <c r="O20" i="7"/>
  <c r="O98" i="7"/>
  <c r="O101" i="7"/>
  <c r="M47" i="7"/>
  <c r="P109" i="7"/>
  <c r="L7" i="7"/>
  <c r="M48" i="7"/>
  <c r="P27" i="7"/>
  <c r="L31" i="7"/>
  <c r="P121" i="7"/>
  <c r="M130" i="7"/>
  <c r="M134" i="7"/>
  <c r="M62" i="7"/>
  <c r="O58" i="7"/>
  <c r="P58" i="7"/>
  <c r="O126" i="7"/>
  <c r="P126" i="7"/>
  <c r="K128" i="7"/>
  <c r="M128" i="7"/>
  <c r="L128" i="7"/>
  <c r="O10" i="7"/>
  <c r="P10" i="7"/>
  <c r="P139" i="7"/>
  <c r="O139" i="7"/>
  <c r="L38" i="7"/>
  <c r="K38" i="7"/>
  <c r="Q38" i="7"/>
  <c r="L143" i="7"/>
  <c r="M143" i="7"/>
  <c r="P125" i="7"/>
  <c r="L10" i="7"/>
  <c r="M38" i="7"/>
  <c r="M39" i="7"/>
  <c r="M147" i="7"/>
  <c r="P150" i="7"/>
  <c r="O41" i="7"/>
  <c r="P41" i="7"/>
  <c r="L59" i="7"/>
  <c r="M59" i="7"/>
  <c r="Q59" i="7"/>
  <c r="L35" i="7"/>
  <c r="Q35" i="7"/>
  <c r="P35" i="7"/>
  <c r="O35" i="7"/>
  <c r="Q136" i="7"/>
  <c r="L136" i="7"/>
  <c r="M136" i="7"/>
  <c r="K36" i="7"/>
  <c r="L36" i="7"/>
  <c r="K60" i="7"/>
  <c r="L138" i="7"/>
  <c r="M138" i="7"/>
  <c r="P38" i="7"/>
  <c r="O38" i="7"/>
  <c r="L144" i="7"/>
  <c r="M144" i="7"/>
  <c r="O61" i="7"/>
  <c r="P61" i="7"/>
  <c r="M154" i="7"/>
  <c r="L154" i="7"/>
  <c r="P118" i="7"/>
  <c r="M58" i="7"/>
  <c r="P124" i="7"/>
  <c r="M41" i="7"/>
  <c r="O134" i="7"/>
  <c r="L61" i="7"/>
  <c r="M150" i="7"/>
  <c r="Q135" i="7"/>
  <c r="Q146" i="7"/>
  <c r="M135" i="7"/>
  <c r="M37" i="7"/>
  <c r="M146" i="7"/>
  <c r="P152" i="7"/>
  <c r="M13" i="6"/>
  <c r="L13" i="6"/>
  <c r="L53" i="6"/>
  <c r="M53" i="6"/>
  <c r="Q53" i="6"/>
  <c r="M54" i="6"/>
  <c r="L54" i="6"/>
  <c r="Q54" i="6"/>
  <c r="Q76" i="6"/>
  <c r="M76" i="6"/>
  <c r="L76" i="6"/>
  <c r="K76" i="6"/>
  <c r="L40" i="6"/>
  <c r="M40" i="6"/>
  <c r="M18" i="6"/>
  <c r="L18" i="6"/>
  <c r="M24" i="6"/>
  <c r="Q24" i="6"/>
  <c r="L24" i="6"/>
  <c r="Q115" i="6"/>
  <c r="M149" i="6"/>
  <c r="L149" i="6"/>
  <c r="L55" i="6"/>
  <c r="M55" i="6"/>
  <c r="M86" i="6"/>
  <c r="L86" i="6"/>
  <c r="L93" i="6"/>
  <c r="M93" i="6"/>
  <c r="M105" i="6"/>
  <c r="Q105" i="6"/>
  <c r="L25" i="6"/>
  <c r="M25" i="6"/>
  <c r="O43" i="6"/>
  <c r="P43" i="6"/>
  <c r="Q83" i="6"/>
  <c r="L83" i="6"/>
  <c r="K83" i="6"/>
  <c r="Q89" i="6"/>
  <c r="M89" i="6"/>
  <c r="L89" i="6"/>
  <c r="M106" i="6"/>
  <c r="L106" i="6"/>
  <c r="K49" i="6"/>
  <c r="M49" i="6"/>
  <c r="Q49" i="6"/>
  <c r="L49" i="6"/>
  <c r="Q34" i="6"/>
  <c r="L34" i="6"/>
  <c r="M34" i="6"/>
  <c r="K34" i="6"/>
  <c r="L133" i="6"/>
  <c r="M133" i="6"/>
  <c r="L63" i="6"/>
  <c r="L115" i="6"/>
  <c r="L30" i="6"/>
  <c r="O62" i="6"/>
  <c r="P62" i="6"/>
  <c r="O64" i="6"/>
  <c r="P64" i="6"/>
  <c r="M77" i="6"/>
  <c r="L77" i="6"/>
  <c r="M81" i="6"/>
  <c r="L81" i="6"/>
  <c r="M96" i="6"/>
  <c r="L96" i="6"/>
  <c r="L66" i="6"/>
  <c r="M66" i="6"/>
  <c r="M80" i="6"/>
  <c r="L80" i="6"/>
  <c r="L85" i="6"/>
  <c r="M85" i="6"/>
  <c r="M87" i="6"/>
  <c r="L87" i="6"/>
  <c r="Q20" i="6"/>
  <c r="M20" i="6"/>
  <c r="L20" i="6"/>
  <c r="K20" i="6"/>
  <c r="L21" i="6"/>
  <c r="M21" i="6"/>
  <c r="L109" i="6"/>
  <c r="M109" i="6"/>
  <c r="M68" i="6"/>
  <c r="M92" i="6"/>
  <c r="L100" i="6"/>
  <c r="Q13" i="6"/>
  <c r="K53" i="6"/>
  <c r="K54" i="6"/>
  <c r="Q71" i="6"/>
  <c r="L71" i="6"/>
  <c r="M71" i="6"/>
  <c r="K71" i="6"/>
  <c r="K75" i="6"/>
  <c r="H55" i="6"/>
  <c r="M79" i="6"/>
  <c r="L79" i="6"/>
  <c r="Q79" i="6"/>
  <c r="K79" i="6"/>
  <c r="Q18" i="6"/>
  <c r="M95" i="6"/>
  <c r="L95" i="6"/>
  <c r="Q95" i="6"/>
  <c r="Q96" i="6"/>
  <c r="K24" i="6"/>
  <c r="M104" i="6"/>
  <c r="L104" i="6"/>
  <c r="K6" i="6"/>
  <c r="L6" i="6"/>
  <c r="M6" i="6"/>
  <c r="M113" i="6"/>
  <c r="L113" i="6"/>
  <c r="K115" i="6"/>
  <c r="L31" i="6"/>
  <c r="M31" i="6"/>
  <c r="Q31" i="6"/>
  <c r="M83" i="6"/>
  <c r="P97" i="6"/>
  <c r="O97" i="6"/>
  <c r="Q50" i="6"/>
  <c r="M117" i="6"/>
  <c r="L117" i="6"/>
  <c r="O83" i="6"/>
  <c r="P83" i="6"/>
  <c r="O144" i="6"/>
  <c r="P144" i="6"/>
  <c r="K64" i="6"/>
  <c r="L12" i="6"/>
  <c r="M12" i="6"/>
  <c r="M52" i="6"/>
  <c r="K66" i="6"/>
  <c r="H69" i="6"/>
  <c r="Q14" i="6"/>
  <c r="M3" i="6"/>
  <c r="L3" i="6"/>
  <c r="K73" i="6"/>
  <c r="K74" i="6"/>
  <c r="M74" i="6"/>
  <c r="L74" i="6"/>
  <c r="K63" i="6"/>
  <c r="K78" i="6"/>
  <c r="M78" i="6"/>
  <c r="M17" i="6"/>
  <c r="L17" i="6"/>
  <c r="K82" i="6"/>
  <c r="H83" i="6"/>
  <c r="L84" i="6"/>
  <c r="M84" i="6"/>
  <c r="M57" i="6"/>
  <c r="L57" i="6"/>
  <c r="L88" i="6"/>
  <c r="M88" i="6"/>
  <c r="K88" i="6"/>
  <c r="K45" i="6"/>
  <c r="Q94" i="6"/>
  <c r="K22" i="6"/>
  <c r="M98" i="6"/>
  <c r="L98" i="6"/>
  <c r="Q99" i="6"/>
  <c r="Q102" i="6"/>
  <c r="L102" i="6"/>
  <c r="M102" i="6"/>
  <c r="Q103" i="6"/>
  <c r="K46" i="6"/>
  <c r="L46" i="6"/>
  <c r="M46" i="6"/>
  <c r="Q47" i="6"/>
  <c r="K109" i="6"/>
  <c r="M5" i="6"/>
  <c r="L5" i="6"/>
  <c r="Q5" i="6"/>
  <c r="L111" i="6"/>
  <c r="M111" i="6"/>
  <c r="K111" i="6"/>
  <c r="Q7" i="6"/>
  <c r="L7" i="6"/>
  <c r="M26" i="6"/>
  <c r="L26" i="6"/>
  <c r="Q27" i="6"/>
  <c r="L29" i="6"/>
  <c r="M29" i="6"/>
  <c r="K118" i="6"/>
  <c r="M9" i="6"/>
  <c r="L9" i="6"/>
  <c r="Q58" i="6"/>
  <c r="K121" i="6"/>
  <c r="L125" i="6"/>
  <c r="M125" i="6"/>
  <c r="K127" i="6"/>
  <c r="Q129" i="6"/>
  <c r="L129" i="6"/>
  <c r="M129" i="6"/>
  <c r="K129" i="6"/>
  <c r="Q39" i="6"/>
  <c r="L39" i="6"/>
  <c r="K39" i="6"/>
  <c r="L146" i="6"/>
  <c r="M146" i="6"/>
  <c r="M11" i="6"/>
  <c r="L11" i="6"/>
  <c r="O53" i="6"/>
  <c r="P53" i="6"/>
  <c r="L75" i="6"/>
  <c r="M44" i="6"/>
  <c r="O93" i="6"/>
  <c r="P93" i="6"/>
  <c r="O96" i="6"/>
  <c r="P96" i="6"/>
  <c r="L99" i="6"/>
  <c r="M103" i="6"/>
  <c r="M108" i="6"/>
  <c r="P111" i="6"/>
  <c r="O111" i="6"/>
  <c r="M50" i="6"/>
  <c r="P29" i="6"/>
  <c r="O29" i="6"/>
  <c r="M120" i="6"/>
  <c r="P125" i="6"/>
  <c r="O125" i="6"/>
  <c r="O133" i="6"/>
  <c r="P133" i="6"/>
  <c r="M154" i="6"/>
  <c r="M32" i="6"/>
  <c r="L32" i="6"/>
  <c r="K32" i="6"/>
  <c r="Q120" i="6"/>
  <c r="M127" i="6"/>
  <c r="L127" i="6"/>
  <c r="L144" i="6"/>
  <c r="M144" i="6"/>
  <c r="K144" i="6"/>
  <c r="P69" i="6"/>
  <c r="O69" i="6"/>
  <c r="L118" i="6"/>
  <c r="K65" i="6"/>
  <c r="L65" i="6"/>
  <c r="M65" i="6"/>
  <c r="K52" i="6"/>
  <c r="Q42" i="6"/>
  <c r="M42" i="6"/>
  <c r="K70" i="6"/>
  <c r="M72" i="6"/>
  <c r="L72" i="6"/>
  <c r="L43" i="6"/>
  <c r="M43" i="6"/>
  <c r="K43" i="6"/>
  <c r="Q56" i="6"/>
  <c r="M56" i="6"/>
  <c r="M90" i="6"/>
  <c r="L90" i="6"/>
  <c r="M4" i="6"/>
  <c r="L4" i="6"/>
  <c r="K94" i="6"/>
  <c r="M97" i="6"/>
  <c r="L97" i="6"/>
  <c r="L19" i="6"/>
  <c r="M19" i="6"/>
  <c r="K19" i="6"/>
  <c r="Q101" i="6"/>
  <c r="L101" i="6"/>
  <c r="K107" i="6"/>
  <c r="M107" i="6"/>
  <c r="M114" i="6"/>
  <c r="L114" i="6"/>
  <c r="Q114" i="6"/>
  <c r="Q8" i="6"/>
  <c r="M8" i="6"/>
  <c r="L8" i="6"/>
  <c r="M116" i="6"/>
  <c r="L116" i="6"/>
  <c r="M33" i="6"/>
  <c r="L33" i="6"/>
  <c r="K33" i="6"/>
  <c r="K132" i="6"/>
  <c r="M132" i="6"/>
  <c r="L132" i="6"/>
  <c r="M136" i="6"/>
  <c r="L136" i="6"/>
  <c r="M137" i="6"/>
  <c r="L137" i="6"/>
  <c r="K36" i="6"/>
  <c r="L36" i="6"/>
  <c r="Q139" i="6"/>
  <c r="M139" i="6"/>
  <c r="K139" i="6"/>
  <c r="L139" i="6"/>
  <c r="M140" i="6"/>
  <c r="L140" i="6"/>
  <c r="M37" i="6"/>
  <c r="L37" i="6"/>
  <c r="K149" i="6"/>
  <c r="L62" i="6"/>
  <c r="M62" i="6"/>
  <c r="L64" i="6"/>
  <c r="L70" i="6"/>
  <c r="O3" i="6"/>
  <c r="L73" i="6"/>
  <c r="L16" i="6"/>
  <c r="O40" i="6"/>
  <c r="P40" i="6"/>
  <c r="L82" i="6"/>
  <c r="L110" i="6"/>
  <c r="M7" i="6"/>
  <c r="O114" i="6"/>
  <c r="M27" i="6"/>
  <c r="L51" i="6"/>
  <c r="O33" i="6"/>
  <c r="M121" i="6"/>
  <c r="O128" i="6"/>
  <c r="P136" i="6"/>
  <c r="Q122" i="6"/>
  <c r="M122" i="6"/>
  <c r="K126" i="6"/>
  <c r="K59" i="6"/>
  <c r="Q35" i="6"/>
  <c r="L35" i="6"/>
  <c r="K138" i="6"/>
  <c r="K145" i="6"/>
  <c r="M148" i="6"/>
  <c r="L148" i="6"/>
  <c r="O92" i="6"/>
  <c r="P92" i="6"/>
  <c r="O6" i="6"/>
  <c r="P6" i="6"/>
  <c r="O28" i="6"/>
  <c r="P28" i="6"/>
  <c r="L123" i="6"/>
  <c r="O124" i="6"/>
  <c r="P124" i="6"/>
  <c r="M126" i="6"/>
  <c r="P35" i="6"/>
  <c r="O35" i="6"/>
  <c r="M135" i="6"/>
  <c r="L142" i="6"/>
  <c r="P145" i="6"/>
  <c r="O145" i="6"/>
  <c r="L147" i="6"/>
  <c r="M150" i="6"/>
  <c r="L151" i="6"/>
  <c r="P153" i="6"/>
  <c r="O153" i="6"/>
  <c r="Q124" i="6"/>
  <c r="Q41" i="6"/>
  <c r="M128" i="6"/>
  <c r="L128" i="6"/>
  <c r="K128" i="6"/>
  <c r="M10" i="6"/>
  <c r="L10" i="6"/>
  <c r="M60" i="6"/>
  <c r="L60" i="6"/>
  <c r="K60" i="6"/>
  <c r="K37" i="6"/>
  <c r="Q61" i="6"/>
  <c r="P66" i="6"/>
  <c r="P63" i="6"/>
  <c r="O99" i="6"/>
  <c r="P99" i="6"/>
  <c r="P24" i="6"/>
  <c r="O103" i="6"/>
  <c r="P113" i="6"/>
  <c r="P32" i="6"/>
  <c r="P127" i="6"/>
  <c r="O137" i="6"/>
  <c r="L138" i="6"/>
  <c r="L61" i="6"/>
  <c r="K68" i="9"/>
  <c r="Q68" i="9"/>
  <c r="I73" i="9"/>
  <c r="H73" i="9"/>
  <c r="I78" i="9"/>
  <c r="H78" i="9"/>
  <c r="H92" i="9"/>
  <c r="H136" i="9"/>
  <c r="H64" i="9"/>
  <c r="I52" i="9"/>
  <c r="H52" i="9"/>
  <c r="K3" i="9"/>
  <c r="Q3" i="9"/>
  <c r="K76" i="9"/>
  <c r="Q76" i="9"/>
  <c r="K79" i="9"/>
  <c r="Q79" i="9"/>
  <c r="I124" i="9"/>
  <c r="I13" i="9"/>
  <c r="H13" i="9"/>
  <c r="K66" i="9"/>
  <c r="Q66" i="9"/>
  <c r="Q121" i="9"/>
  <c r="K121" i="9"/>
  <c r="K39" i="9"/>
  <c r="Q39" i="9"/>
  <c r="Q52" i="9"/>
  <c r="M52" i="9"/>
  <c r="L52" i="9"/>
  <c r="H14" i="9"/>
  <c r="K15" i="9"/>
  <c r="Q15" i="9"/>
  <c r="I44" i="9"/>
  <c r="H44" i="9"/>
  <c r="K40" i="9"/>
  <c r="Q40" i="9"/>
  <c r="K151" i="9"/>
  <c r="Q151" i="9"/>
  <c r="Q64" i="9"/>
  <c r="Q65" i="9"/>
  <c r="G195" i="9"/>
  <c r="H195" i="9" s="1"/>
  <c r="G194" i="9"/>
  <c r="H194" i="9" s="1"/>
  <c r="G193" i="9"/>
  <c r="I193" i="9" s="1"/>
  <c r="G192" i="9"/>
  <c r="H192" i="9" s="1"/>
  <c r="G191" i="9"/>
  <c r="H191" i="9" s="1"/>
  <c r="G190" i="9"/>
  <c r="G189" i="9"/>
  <c r="I189" i="9" s="1"/>
  <c r="G188" i="9"/>
  <c r="G187" i="9"/>
  <c r="H187" i="9" s="1"/>
  <c r="G186" i="9"/>
  <c r="H186" i="9" s="1"/>
  <c r="G185" i="9"/>
  <c r="I185" i="9" s="1"/>
  <c r="G184" i="9"/>
  <c r="G183" i="9"/>
  <c r="I183" i="9" s="1"/>
  <c r="G182" i="9"/>
  <c r="G181" i="9"/>
  <c r="I181" i="9" s="1"/>
  <c r="G180" i="9"/>
  <c r="H180" i="9" s="1"/>
  <c r="G179" i="9"/>
  <c r="H179" i="9" s="1"/>
  <c r="G178" i="9"/>
  <c r="H178" i="9" s="1"/>
  <c r="G177" i="9"/>
  <c r="I177" i="9" s="1"/>
  <c r="G176" i="9"/>
  <c r="G175" i="9"/>
  <c r="H175" i="9" s="1"/>
  <c r="G174" i="9"/>
  <c r="G173" i="9"/>
  <c r="I173" i="9" s="1"/>
  <c r="G172" i="9"/>
  <c r="G171" i="9"/>
  <c r="G170" i="9"/>
  <c r="H170" i="9" s="1"/>
  <c r="G169" i="9"/>
  <c r="I169" i="9" s="1"/>
  <c r="G168" i="9"/>
  <c r="I168" i="9" s="1"/>
  <c r="G167" i="9"/>
  <c r="G166" i="9"/>
  <c r="G165" i="9"/>
  <c r="H165" i="9" s="1"/>
  <c r="G164" i="9"/>
  <c r="H164" i="9" s="1"/>
  <c r="G163" i="9"/>
  <c r="G162" i="9"/>
  <c r="H162" i="9" s="1"/>
  <c r="G161" i="9"/>
  <c r="I161" i="9" s="1"/>
  <c r="G160" i="9"/>
  <c r="I160" i="9" s="1"/>
  <c r="G159" i="9"/>
  <c r="G158" i="9"/>
  <c r="H158" i="9" s="1"/>
  <c r="G157" i="9"/>
  <c r="I157" i="9" s="1"/>
  <c r="G156" i="9"/>
  <c r="H156" i="9" s="1"/>
  <c r="G155" i="9"/>
  <c r="G152" i="9"/>
  <c r="G61" i="9"/>
  <c r="G39" i="9"/>
  <c r="G142" i="9"/>
  <c r="I142" i="9" s="1"/>
  <c r="G151" i="9"/>
  <c r="G38" i="9"/>
  <c r="G37" i="9"/>
  <c r="G60" i="9"/>
  <c r="H60" i="9" s="1"/>
  <c r="G135" i="9"/>
  <c r="I135" i="9" s="1"/>
  <c r="G59" i="9"/>
  <c r="I59" i="9" s="1"/>
  <c r="G132" i="9"/>
  <c r="I132" i="9" s="1"/>
  <c r="G129" i="9"/>
  <c r="I129" i="9" s="1"/>
  <c r="G153" i="9"/>
  <c r="H153" i="9" s="1"/>
  <c r="G62" i="9"/>
  <c r="H62" i="9" s="1"/>
  <c r="G147" i="9"/>
  <c r="H147" i="9" s="1"/>
  <c r="G11" i="9"/>
  <c r="I11" i="9" s="1"/>
  <c r="G144" i="9"/>
  <c r="G143" i="9"/>
  <c r="H143" i="9" s="1"/>
  <c r="G141" i="9"/>
  <c r="I141" i="9" s="1"/>
  <c r="G138" i="9"/>
  <c r="H138" i="9" s="1"/>
  <c r="G136" i="9"/>
  <c r="I136" i="9" s="1"/>
  <c r="G133" i="9"/>
  <c r="H133" i="9" s="1"/>
  <c r="G10" i="9"/>
  <c r="I10" i="9" s="1"/>
  <c r="G41" i="9"/>
  <c r="G123" i="9"/>
  <c r="I123" i="9" s="1"/>
  <c r="G58" i="9"/>
  <c r="H58" i="9" s="1"/>
  <c r="G117" i="9"/>
  <c r="I117" i="9" s="1"/>
  <c r="G31" i="9"/>
  <c r="I31" i="9" s="1"/>
  <c r="G116" i="9"/>
  <c r="H116" i="9" s="1"/>
  <c r="G154" i="9"/>
  <c r="I154" i="9" s="1"/>
  <c r="G150" i="9"/>
  <c r="H150" i="9" s="1"/>
  <c r="G140" i="9"/>
  <c r="H140" i="9" s="1"/>
  <c r="G36" i="9"/>
  <c r="H36" i="9" s="1"/>
  <c r="G134" i="9"/>
  <c r="H134" i="9" s="1"/>
  <c r="G131" i="9"/>
  <c r="H131" i="9" s="1"/>
  <c r="G128" i="9"/>
  <c r="H128" i="9" s="1"/>
  <c r="G122" i="9"/>
  <c r="G34" i="9"/>
  <c r="G51" i="9"/>
  <c r="G26" i="9"/>
  <c r="H26" i="9" s="1"/>
  <c r="G25" i="9"/>
  <c r="I25" i="9" s="1"/>
  <c r="G112" i="9"/>
  <c r="H112" i="9" s="1"/>
  <c r="G110" i="9"/>
  <c r="G106" i="9"/>
  <c r="H106" i="9" s="1"/>
  <c r="G104" i="9"/>
  <c r="G100" i="9"/>
  <c r="H100" i="9" s="1"/>
  <c r="G145" i="9"/>
  <c r="I145" i="9" s="1"/>
  <c r="G125" i="9"/>
  <c r="G124" i="9"/>
  <c r="H124" i="9" s="1"/>
  <c r="G119" i="9"/>
  <c r="H119" i="9" s="1"/>
  <c r="G118" i="9"/>
  <c r="H118" i="9" s="1"/>
  <c r="G29" i="9"/>
  <c r="I29" i="9" s="1"/>
  <c r="G28" i="9"/>
  <c r="G49" i="9"/>
  <c r="H49" i="9" s="1"/>
  <c r="G8" i="9"/>
  <c r="I8" i="9" s="1"/>
  <c r="G7" i="9"/>
  <c r="H7" i="9" s="1"/>
  <c r="G5" i="9"/>
  <c r="I5" i="9" s="1"/>
  <c r="G107" i="9"/>
  <c r="H107" i="9" s="1"/>
  <c r="G46" i="9"/>
  <c r="I46" i="9" s="1"/>
  <c r="G101" i="9"/>
  <c r="H101" i="9" s="1"/>
  <c r="G146" i="9"/>
  <c r="I146" i="9" s="1"/>
  <c r="G139" i="9"/>
  <c r="I139" i="9" s="1"/>
  <c r="G35" i="9"/>
  <c r="G33" i="9"/>
  <c r="H33" i="9" s="1"/>
  <c r="G30" i="9"/>
  <c r="I30" i="9" s="1"/>
  <c r="G99" i="9"/>
  <c r="I99" i="9" s="1"/>
  <c r="G21" i="9"/>
  <c r="I21" i="9" s="1"/>
  <c r="G96" i="9"/>
  <c r="H96" i="9" s="1"/>
  <c r="G95" i="9"/>
  <c r="H95" i="9" s="1"/>
  <c r="G91" i="9"/>
  <c r="I91" i="9" s="1"/>
  <c r="G45" i="9"/>
  <c r="H45" i="9" s="1"/>
  <c r="G85" i="9"/>
  <c r="I85" i="9" s="1"/>
  <c r="G82" i="9"/>
  <c r="H82" i="9" s="1"/>
  <c r="G127" i="9"/>
  <c r="H127" i="9" s="1"/>
  <c r="G120" i="9"/>
  <c r="H120" i="9" s="1"/>
  <c r="G27" i="9"/>
  <c r="I27" i="9" s="1"/>
  <c r="G50" i="9"/>
  <c r="G115" i="9"/>
  <c r="I115" i="9" s="1"/>
  <c r="G48" i="9"/>
  <c r="H48" i="9" s="1"/>
  <c r="G114" i="9"/>
  <c r="I114" i="9" s="1"/>
  <c r="G113" i="9"/>
  <c r="I113" i="9" s="1"/>
  <c r="G111" i="9"/>
  <c r="I111" i="9" s="1"/>
  <c r="G6" i="9"/>
  <c r="H6" i="9" s="1"/>
  <c r="G109" i="9"/>
  <c r="I109" i="9" s="1"/>
  <c r="G108" i="9"/>
  <c r="G105" i="9"/>
  <c r="I105" i="9" s="1"/>
  <c r="G47" i="9"/>
  <c r="G103" i="9"/>
  <c r="H103" i="9" s="1"/>
  <c r="G102" i="9"/>
  <c r="I102" i="9" s="1"/>
  <c r="G24" i="9"/>
  <c r="I24" i="9" s="1"/>
  <c r="G22" i="9"/>
  <c r="H22" i="9" s="1"/>
  <c r="G97" i="9"/>
  <c r="G92" i="9"/>
  <c r="I92" i="9" s="1"/>
  <c r="G89" i="9"/>
  <c r="H89" i="9" s="1"/>
  <c r="G86" i="9"/>
  <c r="H86" i="9" s="1"/>
  <c r="G83" i="9"/>
  <c r="I83" i="9" s="1"/>
  <c r="G40" i="9"/>
  <c r="H40" i="9" s="1"/>
  <c r="G80" i="9"/>
  <c r="H80" i="9" s="1"/>
  <c r="G77" i="9"/>
  <c r="H77" i="9" s="1"/>
  <c r="G121" i="9"/>
  <c r="H121" i="9" s="1"/>
  <c r="G9" i="9"/>
  <c r="I9" i="9" s="1"/>
  <c r="G23" i="9"/>
  <c r="I23" i="9" s="1"/>
  <c r="G19" i="9"/>
  <c r="I19" i="9" s="1"/>
  <c r="G93" i="9"/>
  <c r="H93" i="9" s="1"/>
  <c r="G90" i="9"/>
  <c r="G87" i="9"/>
  <c r="I87" i="9" s="1"/>
  <c r="G84" i="9"/>
  <c r="H84" i="9" s="1"/>
  <c r="G81" i="9"/>
  <c r="I81" i="9" s="1"/>
  <c r="G75" i="9"/>
  <c r="H75" i="9" s="1"/>
  <c r="G63" i="9"/>
  <c r="H63" i="9" s="1"/>
  <c r="G15" i="9"/>
  <c r="I15" i="9" s="1"/>
  <c r="G3" i="9"/>
  <c r="H3" i="9" s="1"/>
  <c r="G69" i="9"/>
  <c r="H69" i="9" s="1"/>
  <c r="G68" i="9"/>
  <c r="H68" i="9" s="1"/>
  <c r="G66" i="9"/>
  <c r="I66" i="9" s="1"/>
  <c r="G65" i="9"/>
  <c r="G149" i="9"/>
  <c r="I149" i="9" s="1"/>
  <c r="G148" i="9"/>
  <c r="I148" i="9" s="1"/>
  <c r="G98" i="9"/>
  <c r="H98" i="9" s="1"/>
  <c r="G20" i="9"/>
  <c r="H20" i="9" s="1"/>
  <c r="G94" i="9"/>
  <c r="H94" i="9" s="1"/>
  <c r="G4" i="9"/>
  <c r="H4" i="9" s="1"/>
  <c r="G88" i="9"/>
  <c r="H88" i="9" s="1"/>
  <c r="G57" i="9"/>
  <c r="H57" i="9" s="1"/>
  <c r="G18" i="9"/>
  <c r="H18" i="9" s="1"/>
  <c r="G79" i="9"/>
  <c r="I79" i="9" s="1"/>
  <c r="G76" i="9"/>
  <c r="I76" i="9" s="1"/>
  <c r="G74" i="9"/>
  <c r="H74" i="9" s="1"/>
  <c r="G71" i="9"/>
  <c r="I71" i="9" s="1"/>
  <c r="G70" i="9"/>
  <c r="I70" i="9" s="1"/>
  <c r="G42" i="9"/>
  <c r="I42" i="9" s="1"/>
  <c r="G12" i="9"/>
  <c r="H12" i="9" s="1"/>
  <c r="G137" i="9"/>
  <c r="I137" i="9" s="1"/>
  <c r="G32" i="9"/>
  <c r="H32" i="9" s="1"/>
  <c r="G17" i="9"/>
  <c r="I17" i="9" s="1"/>
  <c r="G56" i="9"/>
  <c r="H56" i="9" s="1"/>
  <c r="G55" i="9"/>
  <c r="I55" i="9" s="1"/>
  <c r="G43" i="9"/>
  <c r="I43" i="9" s="1"/>
  <c r="G16" i="9"/>
  <c r="I16" i="9" s="1"/>
  <c r="G72" i="9"/>
  <c r="I72" i="9" s="1"/>
  <c r="G14" i="9"/>
  <c r="I14" i="9" s="1"/>
  <c r="G67" i="9"/>
  <c r="H67" i="9" s="1"/>
  <c r="H42" i="9"/>
  <c r="I53" i="9"/>
  <c r="H53" i="9"/>
  <c r="K69" i="9"/>
  <c r="Q69" i="9"/>
  <c r="G54" i="9"/>
  <c r="I54" i="9" s="1"/>
  <c r="H71" i="9"/>
  <c r="H15" i="9"/>
  <c r="I74" i="9"/>
  <c r="Q75" i="9"/>
  <c r="K75" i="9"/>
  <c r="H79" i="9"/>
  <c r="I56" i="9"/>
  <c r="I40" i="9"/>
  <c r="I82" i="9"/>
  <c r="H85" i="9"/>
  <c r="I45" i="9"/>
  <c r="I95" i="9"/>
  <c r="H97" i="9"/>
  <c r="I97" i="9"/>
  <c r="Q103" i="9"/>
  <c r="K103" i="9"/>
  <c r="Q109" i="9"/>
  <c r="K109" i="9"/>
  <c r="Q114" i="9"/>
  <c r="K114" i="9"/>
  <c r="Q27" i="9"/>
  <c r="K27" i="9"/>
  <c r="G126" i="9"/>
  <c r="I126" i="9" s="1"/>
  <c r="K41" i="9"/>
  <c r="Q41" i="9"/>
  <c r="Q36" i="9"/>
  <c r="K36" i="9"/>
  <c r="K60" i="9"/>
  <c r="Q60" i="9"/>
  <c r="I175" i="9"/>
  <c r="I57" i="9"/>
  <c r="I98" i="9"/>
  <c r="I103" i="9"/>
  <c r="I104" i="9"/>
  <c r="I47" i="9"/>
  <c r="H47" i="9"/>
  <c r="I110" i="9"/>
  <c r="I6" i="9"/>
  <c r="H114" i="9"/>
  <c r="I48" i="9"/>
  <c r="H27" i="9"/>
  <c r="I51" i="9"/>
  <c r="H123" i="9"/>
  <c r="I41" i="9"/>
  <c r="H41" i="9"/>
  <c r="Q128" i="9"/>
  <c r="K128" i="9"/>
  <c r="I37" i="9"/>
  <c r="H37" i="9"/>
  <c r="K38" i="9"/>
  <c r="Q38" i="9"/>
  <c r="I144" i="9"/>
  <c r="H144" i="9"/>
  <c r="Q150" i="9"/>
  <c r="K150" i="9"/>
  <c r="I166" i="9"/>
  <c r="H166" i="9"/>
  <c r="Q16" i="9"/>
  <c r="Q55" i="9"/>
  <c r="Q17" i="9"/>
  <c r="H81" i="9"/>
  <c r="I84" i="9"/>
  <c r="I90" i="9"/>
  <c r="H90" i="9"/>
  <c r="I93" i="9"/>
  <c r="H19" i="9"/>
  <c r="Q24" i="9"/>
  <c r="H104" i="9"/>
  <c r="Q105" i="9"/>
  <c r="H110" i="9"/>
  <c r="Q111" i="9"/>
  <c r="Q115" i="9"/>
  <c r="H51" i="9"/>
  <c r="H28" i="9"/>
  <c r="I28" i="9"/>
  <c r="H31" i="9"/>
  <c r="K34" i="9"/>
  <c r="Q34" i="9"/>
  <c r="I120" i="9"/>
  <c r="I147" i="9"/>
  <c r="H184" i="9"/>
  <c r="I184" i="9"/>
  <c r="Q18" i="9"/>
  <c r="Q57" i="9"/>
  <c r="Q88" i="9"/>
  <c r="Q4" i="9"/>
  <c r="Q94" i="9"/>
  <c r="K95" i="9"/>
  <c r="Q95" i="9"/>
  <c r="Q20" i="9"/>
  <c r="Q98" i="9"/>
  <c r="Q99" i="9"/>
  <c r="K99" i="9"/>
  <c r="H105" i="9"/>
  <c r="I106" i="9"/>
  <c r="I108" i="9"/>
  <c r="H108" i="9"/>
  <c r="I7" i="9"/>
  <c r="H115" i="9"/>
  <c r="I50" i="9"/>
  <c r="H50" i="9"/>
  <c r="Q33" i="9"/>
  <c r="K33" i="9"/>
  <c r="H117" i="9"/>
  <c r="K58" i="9"/>
  <c r="Q58" i="9"/>
  <c r="K132" i="9"/>
  <c r="Q132" i="9"/>
  <c r="K59" i="9"/>
  <c r="Q59" i="9"/>
  <c r="I156" i="9"/>
  <c r="I179" i="9"/>
  <c r="K83" i="9"/>
  <c r="K86" i="9"/>
  <c r="K89" i="9"/>
  <c r="K92" i="9"/>
  <c r="K97" i="9"/>
  <c r="K22" i="9"/>
  <c r="H30" i="9"/>
  <c r="I119" i="9"/>
  <c r="K129" i="9"/>
  <c r="Q129" i="9"/>
  <c r="H59" i="9"/>
  <c r="Q134" i="9"/>
  <c r="K134" i="9"/>
  <c r="I60" i="9"/>
  <c r="I138" i="9"/>
  <c r="Q140" i="9"/>
  <c r="K140" i="9"/>
  <c r="H142" i="9"/>
  <c r="H11" i="9"/>
  <c r="I158" i="9"/>
  <c r="H176" i="9"/>
  <c r="I176" i="9"/>
  <c r="I192" i="9"/>
  <c r="K31" i="9"/>
  <c r="Q31" i="9"/>
  <c r="H9" i="9"/>
  <c r="I125" i="9"/>
  <c r="H125" i="9"/>
  <c r="H129" i="9"/>
  <c r="H10" i="9"/>
  <c r="Q131" i="9"/>
  <c r="K131" i="9"/>
  <c r="K135" i="9"/>
  <c r="Q135" i="9"/>
  <c r="K37" i="9"/>
  <c r="Q37" i="9"/>
  <c r="K61" i="9"/>
  <c r="Q61" i="9"/>
  <c r="I62" i="9"/>
  <c r="H172" i="9"/>
  <c r="I172" i="9"/>
  <c r="H188" i="9"/>
  <c r="I188" i="9"/>
  <c r="K101" i="9"/>
  <c r="K46" i="9"/>
  <c r="K5" i="9"/>
  <c r="K7" i="9"/>
  <c r="K8" i="9"/>
  <c r="K49" i="9"/>
  <c r="I128" i="9"/>
  <c r="I131" i="9"/>
  <c r="I153" i="9"/>
  <c r="I162" i="9"/>
  <c r="H181" i="9"/>
  <c r="K116" i="9"/>
  <c r="Q29" i="9"/>
  <c r="I33" i="9"/>
  <c r="K117" i="9"/>
  <c r="Q119" i="9"/>
  <c r="K123" i="9"/>
  <c r="Q125" i="9"/>
  <c r="I130" i="9"/>
  <c r="H130" i="9"/>
  <c r="I35" i="9"/>
  <c r="H35" i="9"/>
  <c r="H139" i="9"/>
  <c r="I152" i="9"/>
  <c r="H152" i="9"/>
  <c r="H160" i="9"/>
  <c r="I165" i="9"/>
  <c r="H174" i="9"/>
  <c r="I174" i="9"/>
  <c r="H182" i="9"/>
  <c r="I182" i="9"/>
  <c r="H190" i="9"/>
  <c r="I190" i="9"/>
  <c r="K10" i="9"/>
  <c r="K133" i="9"/>
  <c r="K136" i="9"/>
  <c r="K138" i="9"/>
  <c r="K141" i="9"/>
  <c r="K142" i="9"/>
  <c r="Q144" i="9"/>
  <c r="H146" i="9"/>
  <c r="Q147" i="9"/>
  <c r="H149" i="9"/>
  <c r="I150" i="9"/>
  <c r="K152" i="9"/>
  <c r="Q153" i="9"/>
  <c r="G195" i="8"/>
  <c r="G194" i="8"/>
  <c r="G193" i="8"/>
  <c r="I193" i="8" s="1"/>
  <c r="G192" i="8"/>
  <c r="I192" i="8" s="1"/>
  <c r="G191" i="8"/>
  <c r="G190" i="8"/>
  <c r="G189" i="8"/>
  <c r="I189" i="8" s="1"/>
  <c r="G188" i="8"/>
  <c r="I188" i="8" s="1"/>
  <c r="G62" i="8"/>
  <c r="I62" i="8" s="1"/>
  <c r="G149" i="8"/>
  <c r="I149" i="8" s="1"/>
  <c r="G11" i="8"/>
  <c r="H11" i="8" s="1"/>
  <c r="G146" i="8"/>
  <c r="I146" i="8" s="1"/>
  <c r="G143" i="8"/>
  <c r="H143" i="8" s="1"/>
  <c r="G37" i="8"/>
  <c r="I37" i="8" s="1"/>
  <c r="G60" i="8"/>
  <c r="H60" i="8" s="1"/>
  <c r="G186" i="8"/>
  <c r="I186" i="8" s="1"/>
  <c r="G184" i="8"/>
  <c r="I184" i="8" s="1"/>
  <c r="G182" i="8"/>
  <c r="H182" i="8" s="1"/>
  <c r="G180" i="8"/>
  <c r="H180" i="8" s="1"/>
  <c r="G178" i="8"/>
  <c r="I178" i="8" s="1"/>
  <c r="G176" i="8"/>
  <c r="I176" i="8" s="1"/>
  <c r="G174" i="8"/>
  <c r="H174" i="8" s="1"/>
  <c r="G172" i="8"/>
  <c r="H172" i="8" s="1"/>
  <c r="G170" i="8"/>
  <c r="I170" i="8" s="1"/>
  <c r="G168" i="8"/>
  <c r="I168" i="8" s="1"/>
  <c r="G166" i="8"/>
  <c r="G164" i="8"/>
  <c r="H164" i="8" s="1"/>
  <c r="G162" i="8"/>
  <c r="I162" i="8" s="1"/>
  <c r="G160" i="8"/>
  <c r="I160" i="8" s="1"/>
  <c r="G158" i="8"/>
  <c r="I158" i="8" s="1"/>
  <c r="G156" i="8"/>
  <c r="I156" i="8" s="1"/>
  <c r="G153" i="8"/>
  <c r="H153" i="8" s="1"/>
  <c r="G150" i="8"/>
  <c r="G183" i="8"/>
  <c r="G175" i="8"/>
  <c r="G167" i="8"/>
  <c r="G159" i="8"/>
  <c r="G38" i="8"/>
  <c r="H38" i="8" s="1"/>
  <c r="G141" i="8"/>
  <c r="I141" i="8" s="1"/>
  <c r="G137" i="8"/>
  <c r="H137" i="8" s="1"/>
  <c r="G135" i="8"/>
  <c r="I135" i="8" s="1"/>
  <c r="G59" i="8"/>
  <c r="I59" i="8" s="1"/>
  <c r="G132" i="8"/>
  <c r="I132" i="8" s="1"/>
  <c r="G129" i="8"/>
  <c r="I129" i="8" s="1"/>
  <c r="G126" i="8"/>
  <c r="G122" i="8"/>
  <c r="I122" i="8" s="1"/>
  <c r="G9" i="8"/>
  <c r="H9" i="8" s="1"/>
  <c r="G34" i="8"/>
  <c r="H34" i="8" s="1"/>
  <c r="G30" i="8"/>
  <c r="G51" i="8"/>
  <c r="I51" i="8" s="1"/>
  <c r="G26" i="8"/>
  <c r="H26" i="8" s="1"/>
  <c r="G25" i="8"/>
  <c r="H25" i="8" s="1"/>
  <c r="G112" i="8"/>
  <c r="I112" i="8" s="1"/>
  <c r="G181" i="8"/>
  <c r="G173" i="8"/>
  <c r="G165" i="8"/>
  <c r="G157" i="8"/>
  <c r="G142" i="8"/>
  <c r="I142" i="8" s="1"/>
  <c r="G36" i="8"/>
  <c r="G136" i="8"/>
  <c r="H136" i="8" s="1"/>
  <c r="G133" i="8"/>
  <c r="G10" i="8"/>
  <c r="I10" i="8" s="1"/>
  <c r="G187" i="8"/>
  <c r="G171" i="8"/>
  <c r="G155" i="8"/>
  <c r="G148" i="8"/>
  <c r="H148" i="8" s="1"/>
  <c r="G185" i="8"/>
  <c r="G169" i="8"/>
  <c r="G154" i="8"/>
  <c r="G151" i="8"/>
  <c r="G144" i="8"/>
  <c r="I144" i="8" s="1"/>
  <c r="G140" i="8"/>
  <c r="G124" i="8"/>
  <c r="H124" i="8" s="1"/>
  <c r="G123" i="8"/>
  <c r="I123" i="8" s="1"/>
  <c r="G118" i="8"/>
  <c r="H118" i="8" s="1"/>
  <c r="G117" i="8"/>
  <c r="I117" i="8" s="1"/>
  <c r="G28" i="8"/>
  <c r="G116" i="8"/>
  <c r="I116" i="8" s="1"/>
  <c r="G48" i="8"/>
  <c r="H48" i="8" s="1"/>
  <c r="G8" i="8"/>
  <c r="I8" i="8" s="1"/>
  <c r="G179" i="8"/>
  <c r="G39" i="8"/>
  <c r="G58" i="8"/>
  <c r="I58" i="8" s="1"/>
  <c r="G119" i="8"/>
  <c r="I119" i="8" s="1"/>
  <c r="G177" i="8"/>
  <c r="G61" i="8"/>
  <c r="G145" i="8"/>
  <c r="H145" i="8" s="1"/>
  <c r="G138" i="8"/>
  <c r="I138" i="8" s="1"/>
  <c r="G131" i="8"/>
  <c r="H131" i="8" s="1"/>
  <c r="G130" i="8"/>
  <c r="H130" i="8" s="1"/>
  <c r="G128" i="8"/>
  <c r="H128" i="8" s="1"/>
  <c r="G120" i="8"/>
  <c r="H120" i="8" s="1"/>
  <c r="G33" i="8"/>
  <c r="G50" i="8"/>
  <c r="H50" i="8" s="1"/>
  <c r="G114" i="8"/>
  <c r="G111" i="8"/>
  <c r="G108" i="8"/>
  <c r="G163" i="8"/>
  <c r="G152" i="8"/>
  <c r="H152" i="8" s="1"/>
  <c r="G41" i="8"/>
  <c r="H41" i="8" s="1"/>
  <c r="G125" i="8"/>
  <c r="H125" i="8" s="1"/>
  <c r="G31" i="8"/>
  <c r="H31" i="8" s="1"/>
  <c r="G29" i="8"/>
  <c r="H29" i="8" s="1"/>
  <c r="G7" i="8"/>
  <c r="I7" i="8" s="1"/>
  <c r="G109" i="8"/>
  <c r="G105" i="8"/>
  <c r="I105" i="8" s="1"/>
  <c r="G103" i="8"/>
  <c r="I103" i="8" s="1"/>
  <c r="G24" i="8"/>
  <c r="H24" i="8" s="1"/>
  <c r="G22" i="8"/>
  <c r="I22" i="8" s="1"/>
  <c r="G97" i="8"/>
  <c r="H97" i="8" s="1"/>
  <c r="G92" i="8"/>
  <c r="I92" i="8" s="1"/>
  <c r="G89" i="8"/>
  <c r="G86" i="8"/>
  <c r="H86" i="8" s="1"/>
  <c r="G83" i="8"/>
  <c r="G40" i="8"/>
  <c r="H40" i="8" s="1"/>
  <c r="G161" i="8"/>
  <c r="G49" i="8"/>
  <c r="I49" i="8" s="1"/>
  <c r="G46" i="8"/>
  <c r="H46" i="8" s="1"/>
  <c r="G104" i="8"/>
  <c r="I104" i="8" s="1"/>
  <c r="G98" i="8"/>
  <c r="H98" i="8" s="1"/>
  <c r="G23" i="8"/>
  <c r="G4" i="8"/>
  <c r="H4" i="8" s="1"/>
  <c r="G90" i="8"/>
  <c r="I90" i="8" s="1"/>
  <c r="G57" i="8"/>
  <c r="H57" i="8" s="1"/>
  <c r="G84" i="8"/>
  <c r="I84" i="8" s="1"/>
  <c r="G79" i="8"/>
  <c r="H79" i="8" s="1"/>
  <c r="G78" i="8"/>
  <c r="H78" i="8" s="1"/>
  <c r="G147" i="8"/>
  <c r="H147" i="8" s="1"/>
  <c r="G139" i="8"/>
  <c r="G127" i="8"/>
  <c r="G6" i="8"/>
  <c r="H6" i="8" s="1"/>
  <c r="G110" i="8"/>
  <c r="I110" i="8" s="1"/>
  <c r="G47" i="8"/>
  <c r="I47" i="8" s="1"/>
  <c r="G99" i="8"/>
  <c r="I99" i="8" s="1"/>
  <c r="G96" i="8"/>
  <c r="I96" i="8" s="1"/>
  <c r="G91" i="8"/>
  <c r="G85" i="8"/>
  <c r="G44" i="8"/>
  <c r="G80" i="8"/>
  <c r="I80" i="8" s="1"/>
  <c r="G77" i="8"/>
  <c r="I77" i="8" s="1"/>
  <c r="G121" i="8"/>
  <c r="G27" i="8"/>
  <c r="G113" i="8"/>
  <c r="I113" i="8" s="1"/>
  <c r="G5" i="8"/>
  <c r="I5" i="8" s="1"/>
  <c r="G107" i="8"/>
  <c r="H107" i="8" s="1"/>
  <c r="G106" i="8"/>
  <c r="H106" i="8" s="1"/>
  <c r="G101" i="8"/>
  <c r="H101" i="8" s="1"/>
  <c r="G100" i="8"/>
  <c r="H100" i="8" s="1"/>
  <c r="G20" i="8"/>
  <c r="H20" i="8" s="1"/>
  <c r="G19" i="8"/>
  <c r="H19" i="8" s="1"/>
  <c r="G94" i="8"/>
  <c r="H94" i="8" s="1"/>
  <c r="G93" i="8"/>
  <c r="H93" i="8" s="1"/>
  <c r="G88" i="8"/>
  <c r="H88" i="8" s="1"/>
  <c r="G87" i="8"/>
  <c r="H87" i="8" s="1"/>
  <c r="G18" i="8"/>
  <c r="H18" i="8" s="1"/>
  <c r="G81" i="8"/>
  <c r="H81" i="8" s="1"/>
  <c r="G56" i="8"/>
  <c r="G43" i="8"/>
  <c r="H43" i="8" s="1"/>
  <c r="G63" i="8"/>
  <c r="I63" i="8" s="1"/>
  <c r="G73" i="8"/>
  <c r="H73" i="8" s="1"/>
  <c r="G54" i="8"/>
  <c r="G53" i="8"/>
  <c r="I53" i="8" s="1"/>
  <c r="G52" i="8"/>
  <c r="H52" i="8" s="1"/>
  <c r="G64" i="8"/>
  <c r="I64" i="8" s="1"/>
  <c r="G95" i="8"/>
  <c r="H95" i="8" s="1"/>
  <c r="G45" i="8"/>
  <c r="G82" i="8"/>
  <c r="G55" i="8"/>
  <c r="H55" i="8" s="1"/>
  <c r="G74" i="8"/>
  <c r="H74" i="8" s="1"/>
  <c r="G15" i="8"/>
  <c r="I15" i="8" s="1"/>
  <c r="G70" i="8"/>
  <c r="H70" i="8" s="1"/>
  <c r="G69" i="8"/>
  <c r="H69" i="8" s="1"/>
  <c r="G42" i="8"/>
  <c r="H42" i="8" s="1"/>
  <c r="G115" i="8"/>
  <c r="I115" i="8" s="1"/>
  <c r="G102" i="8"/>
  <c r="H102" i="8" s="1"/>
  <c r="G21" i="8"/>
  <c r="H21" i="8" s="1"/>
  <c r="G17" i="8"/>
  <c r="G16" i="8"/>
  <c r="G14" i="8"/>
  <c r="G67" i="8"/>
  <c r="G12" i="8"/>
  <c r="H12" i="8" s="1"/>
  <c r="G65" i="8"/>
  <c r="I65" i="8" s="1"/>
  <c r="G32" i="8"/>
  <c r="I32" i="8" s="1"/>
  <c r="G76" i="8"/>
  <c r="H76" i="8" s="1"/>
  <c r="G75" i="8"/>
  <c r="G71" i="8"/>
  <c r="I71" i="8" s="1"/>
  <c r="G3" i="8"/>
  <c r="H3" i="8" s="1"/>
  <c r="G68" i="8"/>
  <c r="G66" i="8"/>
  <c r="I66" i="8" s="1"/>
  <c r="G13" i="8"/>
  <c r="I13" i="8" s="1"/>
  <c r="G134" i="8"/>
  <c r="H134" i="8" s="1"/>
  <c r="G35" i="8"/>
  <c r="I35" i="8" s="1"/>
  <c r="G72" i="8"/>
  <c r="H15" i="8"/>
  <c r="I54" i="8"/>
  <c r="I72" i="8"/>
  <c r="H65" i="8"/>
  <c r="I75" i="8"/>
  <c r="H66" i="8"/>
  <c r="Q42" i="8"/>
  <c r="Q74" i="8"/>
  <c r="I19" i="8"/>
  <c r="H99" i="8"/>
  <c r="Q29" i="8"/>
  <c r="K29" i="8"/>
  <c r="Q64" i="8"/>
  <c r="I12" i="8"/>
  <c r="K12" i="8"/>
  <c r="K13" i="8"/>
  <c r="Q52" i="8"/>
  <c r="H54" i="8"/>
  <c r="H72" i="8"/>
  <c r="H63" i="8"/>
  <c r="I17" i="8"/>
  <c r="I20" i="8"/>
  <c r="I21" i="8"/>
  <c r="H23" i="8"/>
  <c r="I101" i="8"/>
  <c r="H104" i="8"/>
  <c r="I107" i="8"/>
  <c r="H109" i="8"/>
  <c r="I109" i="8"/>
  <c r="I26" i="8"/>
  <c r="K122" i="8"/>
  <c r="Q122" i="8"/>
  <c r="H10" i="8"/>
  <c r="Q67" i="8"/>
  <c r="H68" i="8"/>
  <c r="Q14" i="8"/>
  <c r="Q16" i="8"/>
  <c r="H80" i="8"/>
  <c r="Q98" i="8"/>
  <c r="K98" i="8"/>
  <c r="Q46" i="8"/>
  <c r="K46" i="8"/>
  <c r="I106" i="8"/>
  <c r="K51" i="8"/>
  <c r="Q51" i="8"/>
  <c r="I164" i="8"/>
  <c r="H13" i="8"/>
  <c r="K67" i="8"/>
  <c r="I42" i="8"/>
  <c r="K42" i="8"/>
  <c r="I68" i="8"/>
  <c r="Q53" i="8"/>
  <c r="I70" i="8"/>
  <c r="K14" i="8"/>
  <c r="K54" i="8"/>
  <c r="Q71" i="8"/>
  <c r="H71" i="8"/>
  <c r="Q73" i="8"/>
  <c r="I74" i="8"/>
  <c r="K74" i="8"/>
  <c r="K16" i="8"/>
  <c r="K63" i="8"/>
  <c r="Q76" i="8"/>
  <c r="I55" i="8"/>
  <c r="K79" i="8"/>
  <c r="Q79" i="8"/>
  <c r="K44" i="8"/>
  <c r="Q44" i="8"/>
  <c r="I40" i="8"/>
  <c r="I81" i="8"/>
  <c r="I82" i="8"/>
  <c r="K83" i="8"/>
  <c r="Q83" i="8"/>
  <c r="K85" i="8"/>
  <c r="Q85" i="8"/>
  <c r="I86" i="8"/>
  <c r="I87" i="8"/>
  <c r="I45" i="8"/>
  <c r="K89" i="8"/>
  <c r="Q89" i="8"/>
  <c r="K91" i="8"/>
  <c r="Q91" i="8"/>
  <c r="I95" i="8"/>
  <c r="K22" i="8"/>
  <c r="Q22" i="8"/>
  <c r="I23" i="8"/>
  <c r="K103" i="8"/>
  <c r="Q103" i="8"/>
  <c r="Q70" i="8"/>
  <c r="H75" i="8"/>
  <c r="I79" i="8"/>
  <c r="K64" i="8"/>
  <c r="Q12" i="8"/>
  <c r="K78" i="8"/>
  <c r="Q78" i="8"/>
  <c r="I56" i="8"/>
  <c r="H56" i="8"/>
  <c r="I18" i="8"/>
  <c r="Q57" i="8"/>
  <c r="K57" i="8"/>
  <c r="I88" i="8"/>
  <c r="Q4" i="8"/>
  <c r="K4" i="8"/>
  <c r="I94" i="8"/>
  <c r="K96" i="8"/>
  <c r="Q96" i="8"/>
  <c r="I97" i="8"/>
  <c r="H22" i="8"/>
  <c r="K99" i="8"/>
  <c r="Q99" i="8"/>
  <c r="I24" i="8"/>
  <c r="K47" i="8"/>
  <c r="Q47" i="8"/>
  <c r="K111" i="8"/>
  <c r="Q111" i="8"/>
  <c r="H112" i="8"/>
  <c r="K114" i="8"/>
  <c r="Q114" i="8"/>
  <c r="I25" i="8"/>
  <c r="K30" i="8"/>
  <c r="Q30" i="8"/>
  <c r="I34" i="8"/>
  <c r="I125" i="8"/>
  <c r="I41" i="8"/>
  <c r="K43" i="8"/>
  <c r="K56" i="8"/>
  <c r="H17" i="8"/>
  <c r="H82" i="8"/>
  <c r="H45" i="8"/>
  <c r="Q48" i="8"/>
  <c r="K48" i="8"/>
  <c r="I28" i="8"/>
  <c r="H127" i="8"/>
  <c r="Q128" i="8"/>
  <c r="K128" i="8"/>
  <c r="K36" i="8"/>
  <c r="Q36" i="8"/>
  <c r="H144" i="8"/>
  <c r="K77" i="8"/>
  <c r="K80" i="8"/>
  <c r="Q18" i="8"/>
  <c r="Q88" i="8"/>
  <c r="H90" i="8"/>
  <c r="I4" i="8"/>
  <c r="Q94" i="8"/>
  <c r="Q20" i="8"/>
  <c r="Q101" i="8"/>
  <c r="I46" i="8"/>
  <c r="Q107" i="8"/>
  <c r="Q5" i="8"/>
  <c r="K5" i="8"/>
  <c r="H28" i="8"/>
  <c r="I9" i="8"/>
  <c r="H123" i="8"/>
  <c r="Q131" i="8"/>
  <c r="K131" i="8"/>
  <c r="K59" i="8"/>
  <c r="Q59" i="8"/>
  <c r="H162" i="8"/>
  <c r="Q6" i="8"/>
  <c r="K6" i="8"/>
  <c r="H7" i="8"/>
  <c r="Q50" i="8"/>
  <c r="K50" i="8"/>
  <c r="H116" i="8"/>
  <c r="H32" i="8"/>
  <c r="K135" i="8"/>
  <c r="Q135" i="8"/>
  <c r="K62" i="8"/>
  <c r="Q62" i="8"/>
  <c r="K109" i="8"/>
  <c r="Q113" i="8"/>
  <c r="I50" i="8"/>
  <c r="Q28" i="8"/>
  <c r="Q32" i="8"/>
  <c r="K120" i="8"/>
  <c r="Q124" i="8"/>
  <c r="Q125" i="8"/>
  <c r="Q127" i="8"/>
  <c r="H59" i="8"/>
  <c r="H135" i="8"/>
  <c r="Q137" i="8"/>
  <c r="K137" i="8"/>
  <c r="H36" i="8"/>
  <c r="I36" i="8"/>
  <c r="K37" i="8"/>
  <c r="Q37" i="8"/>
  <c r="H141" i="8"/>
  <c r="Q38" i="8"/>
  <c r="K38" i="8"/>
  <c r="H189" i="8"/>
  <c r="I6" i="8"/>
  <c r="K112" i="8"/>
  <c r="K25" i="8"/>
  <c r="Q25" i="8"/>
  <c r="H115" i="8"/>
  <c r="H49" i="8"/>
  <c r="K34" i="8"/>
  <c r="Q34" i="8"/>
  <c r="H119" i="8"/>
  <c r="H122" i="8"/>
  <c r="K129" i="8"/>
  <c r="K132" i="8"/>
  <c r="Q132" i="8"/>
  <c r="Q134" i="8"/>
  <c r="K134" i="8"/>
  <c r="H150" i="8"/>
  <c r="I150" i="8"/>
  <c r="H178" i="8"/>
  <c r="H192" i="8"/>
  <c r="Q118" i="8"/>
  <c r="Q120" i="8"/>
  <c r="I124" i="8"/>
  <c r="I127" i="8"/>
  <c r="H132" i="8"/>
  <c r="H133" i="8"/>
  <c r="I133" i="8"/>
  <c r="I60" i="8"/>
  <c r="I139" i="8"/>
  <c r="H139" i="8"/>
  <c r="I147" i="8"/>
  <c r="K149" i="8"/>
  <c r="Q149" i="8"/>
  <c r="I191" i="8"/>
  <c r="H191" i="8"/>
  <c r="I128" i="8"/>
  <c r="I130" i="8"/>
  <c r="I131" i="8"/>
  <c r="I134" i="8"/>
  <c r="H138" i="8"/>
  <c r="K146" i="8"/>
  <c r="Q146" i="8"/>
  <c r="I11" i="8"/>
  <c r="I148" i="8"/>
  <c r="H62" i="8"/>
  <c r="H156" i="8"/>
  <c r="I172" i="8"/>
  <c r="H186" i="8"/>
  <c r="K142" i="8"/>
  <c r="Q142" i="8"/>
  <c r="I143" i="8"/>
  <c r="I145" i="8"/>
  <c r="I195" i="8"/>
  <c r="H195" i="8"/>
  <c r="I137" i="8"/>
  <c r="Q139" i="8"/>
  <c r="I38" i="8"/>
  <c r="Q145" i="8"/>
  <c r="Q148" i="8"/>
  <c r="Q152" i="8"/>
  <c r="H158" i="8"/>
  <c r="H166" i="8"/>
  <c r="I151" i="8"/>
  <c r="H151" i="8"/>
  <c r="K152" i="8"/>
  <c r="I154" i="8"/>
  <c r="H154" i="8"/>
  <c r="H160" i="8"/>
  <c r="I166" i="8"/>
  <c r="H168" i="8"/>
  <c r="H176" i="8"/>
  <c r="I182" i="8"/>
  <c r="H184" i="8"/>
  <c r="Q154" i="8"/>
  <c r="G194" i="7"/>
  <c r="H194" i="7" s="1"/>
  <c r="G192" i="7"/>
  <c r="G190" i="7"/>
  <c r="H190" i="7" s="1"/>
  <c r="G188" i="7"/>
  <c r="H188" i="7" s="1"/>
  <c r="G186" i="7"/>
  <c r="H186" i="7" s="1"/>
  <c r="G184" i="7"/>
  <c r="H184" i="7" s="1"/>
  <c r="G182" i="7"/>
  <c r="H182" i="7" s="1"/>
  <c r="G180" i="7"/>
  <c r="H180" i="7" s="1"/>
  <c r="G178" i="7"/>
  <c r="H178" i="7" s="1"/>
  <c r="G176" i="7"/>
  <c r="G174" i="7"/>
  <c r="H174" i="7" s="1"/>
  <c r="G172" i="7"/>
  <c r="H172" i="7" s="1"/>
  <c r="G170" i="7"/>
  <c r="H170" i="7" s="1"/>
  <c r="G168" i="7"/>
  <c r="G166" i="7"/>
  <c r="H166" i="7" s="1"/>
  <c r="G164" i="7"/>
  <c r="H164" i="7" s="1"/>
  <c r="G162" i="7"/>
  <c r="H162" i="7" s="1"/>
  <c r="G160" i="7"/>
  <c r="H160" i="7" s="1"/>
  <c r="G158" i="7"/>
  <c r="G156" i="7"/>
  <c r="H156" i="7" s="1"/>
  <c r="G153" i="7"/>
  <c r="G150" i="7"/>
  <c r="G147" i="7"/>
  <c r="G144" i="7"/>
  <c r="G141" i="7"/>
  <c r="H141" i="7" s="1"/>
  <c r="G154" i="7"/>
  <c r="G195" i="7"/>
  <c r="H195" i="7" s="1"/>
  <c r="G193" i="7"/>
  <c r="G191" i="7"/>
  <c r="G189" i="7"/>
  <c r="H189" i="7" s="1"/>
  <c r="G187" i="7"/>
  <c r="I187" i="7" s="1"/>
  <c r="G185" i="7"/>
  <c r="G183" i="7"/>
  <c r="G181" i="7"/>
  <c r="G179" i="7"/>
  <c r="G177" i="7"/>
  <c r="G175" i="7"/>
  <c r="G173" i="7"/>
  <c r="H173" i="7" s="1"/>
  <c r="G171" i="7"/>
  <c r="I171" i="7" s="1"/>
  <c r="G169" i="7"/>
  <c r="G167" i="7"/>
  <c r="G165" i="7"/>
  <c r="G163" i="7"/>
  <c r="G161" i="7"/>
  <c r="G159" i="7"/>
  <c r="G157" i="7"/>
  <c r="I157" i="7" s="1"/>
  <c r="G155" i="7"/>
  <c r="I155" i="7" s="1"/>
  <c r="G152" i="7"/>
  <c r="G61" i="7"/>
  <c r="H61" i="7" s="1"/>
  <c r="G39" i="7"/>
  <c r="G142" i="7"/>
  <c r="I142" i="7" s="1"/>
  <c r="G140" i="7"/>
  <c r="G148" i="7"/>
  <c r="I148" i="7" s="1"/>
  <c r="G11" i="7"/>
  <c r="G36" i="7"/>
  <c r="H36" i="7" s="1"/>
  <c r="G134" i="7"/>
  <c r="G131" i="7"/>
  <c r="H131" i="7" s="1"/>
  <c r="G128" i="7"/>
  <c r="G125" i="7"/>
  <c r="H125" i="7" s="1"/>
  <c r="G121" i="7"/>
  <c r="H121" i="7" s="1"/>
  <c r="G119" i="7"/>
  <c r="H119" i="7" s="1"/>
  <c r="G33" i="7"/>
  <c r="G29" i="7"/>
  <c r="H29" i="7" s="1"/>
  <c r="G27" i="7"/>
  <c r="H27" i="7" s="1"/>
  <c r="G115" i="7"/>
  <c r="H115" i="7" s="1"/>
  <c r="G146" i="7"/>
  <c r="I146" i="7" s="1"/>
  <c r="G138" i="7"/>
  <c r="G60" i="7"/>
  <c r="G135" i="7"/>
  <c r="G59" i="7"/>
  <c r="G132" i="7"/>
  <c r="H132" i="7" s="1"/>
  <c r="G129" i="7"/>
  <c r="G126" i="7"/>
  <c r="G122" i="7"/>
  <c r="I122" i="7" s="1"/>
  <c r="G9" i="7"/>
  <c r="H9" i="7" s="1"/>
  <c r="G34" i="7"/>
  <c r="G30" i="7"/>
  <c r="H30" i="7" s="1"/>
  <c r="G51" i="7"/>
  <c r="H51" i="7" s="1"/>
  <c r="G26" i="7"/>
  <c r="H26" i="7" s="1"/>
  <c r="G62" i="7"/>
  <c r="G145" i="7"/>
  <c r="I145" i="7" s="1"/>
  <c r="G143" i="7"/>
  <c r="G139" i="7"/>
  <c r="H139" i="7" s="1"/>
  <c r="G136" i="7"/>
  <c r="G133" i="7"/>
  <c r="I133" i="7" s="1"/>
  <c r="G10" i="7"/>
  <c r="G41" i="7"/>
  <c r="H41" i="7" s="1"/>
  <c r="G123" i="7"/>
  <c r="G58" i="7"/>
  <c r="G117" i="7"/>
  <c r="G31" i="7"/>
  <c r="I31" i="7" s="1"/>
  <c r="G116" i="7"/>
  <c r="G49" i="7"/>
  <c r="G8" i="7"/>
  <c r="I8" i="7" s="1"/>
  <c r="G151" i="7"/>
  <c r="I151" i="7" s="1"/>
  <c r="G149" i="7"/>
  <c r="I149" i="7" s="1"/>
  <c r="G38" i="7"/>
  <c r="I38" i="7" s="1"/>
  <c r="G37" i="7"/>
  <c r="I37" i="7" s="1"/>
  <c r="G137" i="7"/>
  <c r="H137" i="7" s="1"/>
  <c r="G35" i="7"/>
  <c r="G130" i="7"/>
  <c r="G127" i="7"/>
  <c r="G124" i="7"/>
  <c r="G120" i="7"/>
  <c r="G118" i="7"/>
  <c r="H118" i="7" s="1"/>
  <c r="G32" i="7"/>
  <c r="I32" i="7" s="1"/>
  <c r="G28" i="7"/>
  <c r="I28" i="7" s="1"/>
  <c r="G50" i="7"/>
  <c r="G48" i="7"/>
  <c r="G7" i="7"/>
  <c r="H7" i="7" s="1"/>
  <c r="G5" i="7"/>
  <c r="H5" i="7" s="1"/>
  <c r="G107" i="7"/>
  <c r="H107" i="7" s="1"/>
  <c r="G46" i="7"/>
  <c r="H46" i="7" s="1"/>
  <c r="G101" i="7"/>
  <c r="H101" i="7" s="1"/>
  <c r="G98" i="7"/>
  <c r="I98" i="7" s="1"/>
  <c r="G20" i="7"/>
  <c r="H20" i="7" s="1"/>
  <c r="G94" i="7"/>
  <c r="H94" i="7" s="1"/>
  <c r="G4" i="7"/>
  <c r="H4" i="7" s="1"/>
  <c r="G88" i="7"/>
  <c r="H88" i="7" s="1"/>
  <c r="G57" i="7"/>
  <c r="G18" i="7"/>
  <c r="H18" i="7" s="1"/>
  <c r="G17" i="7"/>
  <c r="G55" i="7"/>
  <c r="H55" i="7" s="1"/>
  <c r="G75" i="7"/>
  <c r="G113" i="7"/>
  <c r="I113" i="7" s="1"/>
  <c r="G6" i="7"/>
  <c r="G108" i="7"/>
  <c r="I108" i="7" s="1"/>
  <c r="G114" i="7"/>
  <c r="G111" i="7"/>
  <c r="H111" i="7" s="1"/>
  <c r="G109" i="7"/>
  <c r="G105" i="7"/>
  <c r="I105" i="7" s="1"/>
  <c r="G103" i="7"/>
  <c r="H103" i="7" s="1"/>
  <c r="G24" i="7"/>
  <c r="H24" i="7" s="1"/>
  <c r="G22" i="7"/>
  <c r="H22" i="7" s="1"/>
  <c r="G97" i="7"/>
  <c r="H97" i="7" s="1"/>
  <c r="G92" i="7"/>
  <c r="G89" i="7"/>
  <c r="H89" i="7" s="1"/>
  <c r="G86" i="7"/>
  <c r="I86" i="7" s="1"/>
  <c r="G83" i="7"/>
  <c r="H83" i="7" s="1"/>
  <c r="G40" i="7"/>
  <c r="G80" i="7"/>
  <c r="H80" i="7" s="1"/>
  <c r="G77" i="7"/>
  <c r="G16" i="7"/>
  <c r="H16" i="7" s="1"/>
  <c r="G47" i="7"/>
  <c r="I47" i="7" s="1"/>
  <c r="G19" i="7"/>
  <c r="I19" i="7" s="1"/>
  <c r="G96" i="7"/>
  <c r="I96" i="7" s="1"/>
  <c r="G87" i="7"/>
  <c r="I87" i="7" s="1"/>
  <c r="G85" i="7"/>
  <c r="I85" i="7" s="1"/>
  <c r="G43" i="7"/>
  <c r="I43" i="7" s="1"/>
  <c r="G76" i="7"/>
  <c r="G72" i="7"/>
  <c r="H72" i="7" s="1"/>
  <c r="G14" i="7"/>
  <c r="H14" i="7" s="1"/>
  <c r="G67" i="7"/>
  <c r="H67" i="7" s="1"/>
  <c r="G13" i="7"/>
  <c r="H13" i="7" s="1"/>
  <c r="G63" i="7"/>
  <c r="I63" i="7" s="1"/>
  <c r="G73" i="7"/>
  <c r="G54" i="7"/>
  <c r="H54" i="7" s="1"/>
  <c r="G52" i="7"/>
  <c r="G64" i="7"/>
  <c r="H64" i="7" s="1"/>
  <c r="G45" i="7"/>
  <c r="G79" i="7"/>
  <c r="H79" i="7" s="1"/>
  <c r="G78" i="7"/>
  <c r="I78" i="7" s="1"/>
  <c r="G74" i="7"/>
  <c r="I74" i="7" s="1"/>
  <c r="G104" i="7"/>
  <c r="I104" i="7" s="1"/>
  <c r="G102" i="7"/>
  <c r="I102" i="7" s="1"/>
  <c r="G95" i="7"/>
  <c r="G84" i="7"/>
  <c r="I84" i="7" s="1"/>
  <c r="G82" i="7"/>
  <c r="I82" i="7" s="1"/>
  <c r="G53" i="7"/>
  <c r="H53" i="7" s="1"/>
  <c r="G56" i="7"/>
  <c r="H56" i="7" s="1"/>
  <c r="G100" i="7"/>
  <c r="H100" i="7" s="1"/>
  <c r="G99" i="7"/>
  <c r="G93" i="7"/>
  <c r="I93" i="7" s="1"/>
  <c r="G91" i="7"/>
  <c r="G81" i="7"/>
  <c r="I81" i="7" s="1"/>
  <c r="G44" i="7"/>
  <c r="G15" i="7"/>
  <c r="H15" i="7" s="1"/>
  <c r="G3" i="7"/>
  <c r="H3" i="7" s="1"/>
  <c r="G69" i="7"/>
  <c r="I69" i="7" s="1"/>
  <c r="G68" i="7"/>
  <c r="G66" i="7"/>
  <c r="I66" i="7" s="1"/>
  <c r="G65" i="7"/>
  <c r="G25" i="7"/>
  <c r="I25" i="7" s="1"/>
  <c r="G112" i="7"/>
  <c r="G110" i="7"/>
  <c r="H110" i="7" s="1"/>
  <c r="G106" i="7"/>
  <c r="H106" i="7" s="1"/>
  <c r="G23" i="7"/>
  <c r="H23" i="7" s="1"/>
  <c r="G21" i="7"/>
  <c r="G90" i="7"/>
  <c r="H90" i="7" s="1"/>
  <c r="G71" i="7"/>
  <c r="G70" i="7"/>
  <c r="I70" i="7" s="1"/>
  <c r="G42" i="7"/>
  <c r="G12" i="7"/>
  <c r="I12" i="7" s="1"/>
  <c r="I14" i="7"/>
  <c r="I72" i="7"/>
  <c r="H40" i="7"/>
  <c r="I3" i="7"/>
  <c r="I45" i="7"/>
  <c r="H12" i="7"/>
  <c r="H52" i="7"/>
  <c r="I52" i="7"/>
  <c r="I54" i="7"/>
  <c r="I71" i="7"/>
  <c r="H71" i="7"/>
  <c r="H73" i="7"/>
  <c r="I73" i="7"/>
  <c r="I56" i="7"/>
  <c r="I90" i="7"/>
  <c r="I42" i="7"/>
  <c r="H42" i="7"/>
  <c r="I68" i="7"/>
  <c r="I21" i="7"/>
  <c r="K75" i="7"/>
  <c r="Q75" i="7"/>
  <c r="H44" i="7"/>
  <c r="K57" i="7"/>
  <c r="Q57" i="7"/>
  <c r="Q86" i="7"/>
  <c r="K86" i="7"/>
  <c r="I92" i="7"/>
  <c r="H99" i="7"/>
  <c r="K46" i="7"/>
  <c r="Q46" i="7"/>
  <c r="I49" i="7"/>
  <c r="H32" i="7"/>
  <c r="H34" i="7"/>
  <c r="I34" i="7"/>
  <c r="I10" i="7"/>
  <c r="I137" i="7"/>
  <c r="H60" i="7"/>
  <c r="I60" i="7"/>
  <c r="K65" i="7"/>
  <c r="Q13" i="7"/>
  <c r="Q52" i="7"/>
  <c r="K66" i="7"/>
  <c r="Q67" i="7"/>
  <c r="K68" i="7"/>
  <c r="K69" i="7"/>
  <c r="Q14" i="7"/>
  <c r="K3" i="7"/>
  <c r="Q72" i="7"/>
  <c r="K15" i="7"/>
  <c r="K55" i="7"/>
  <c r="Q55" i="7"/>
  <c r="Q80" i="7"/>
  <c r="K80" i="7"/>
  <c r="H82" i="7"/>
  <c r="K88" i="7"/>
  <c r="Q88" i="7"/>
  <c r="Q89" i="7"/>
  <c r="K89" i="7"/>
  <c r="H92" i="7"/>
  <c r="K20" i="7"/>
  <c r="Q20" i="7"/>
  <c r="Q22" i="7"/>
  <c r="K22" i="7"/>
  <c r="I101" i="7"/>
  <c r="I103" i="7"/>
  <c r="H104" i="7"/>
  <c r="K107" i="7"/>
  <c r="Q107" i="7"/>
  <c r="K5" i="7"/>
  <c r="Q5" i="7"/>
  <c r="K7" i="7"/>
  <c r="Q7" i="7"/>
  <c r="Q8" i="7"/>
  <c r="K8" i="7"/>
  <c r="Q77" i="7"/>
  <c r="K77" i="7"/>
  <c r="I4" i="7"/>
  <c r="H69" i="7"/>
  <c r="I75" i="7"/>
  <c r="H43" i="7"/>
  <c r="Q40" i="7"/>
  <c r="K40" i="7"/>
  <c r="H85" i="7"/>
  <c r="K4" i="7"/>
  <c r="Q4" i="7"/>
  <c r="Q92" i="7"/>
  <c r="K92" i="7"/>
  <c r="H96" i="7"/>
  <c r="K98" i="7"/>
  <c r="Q98" i="7"/>
  <c r="I99" i="7"/>
  <c r="Q24" i="7"/>
  <c r="K24" i="7"/>
  <c r="I100" i="7"/>
  <c r="H47" i="7"/>
  <c r="I109" i="7"/>
  <c r="H109" i="7"/>
  <c r="I114" i="7"/>
  <c r="H114" i="7"/>
  <c r="I40" i="7"/>
  <c r="Q97" i="7"/>
  <c r="K97" i="7"/>
  <c r="I24" i="7"/>
  <c r="H66" i="7"/>
  <c r="H68" i="7"/>
  <c r="K17" i="7"/>
  <c r="Q17" i="7"/>
  <c r="I44" i="7"/>
  <c r="I57" i="7"/>
  <c r="Q16" i="7"/>
  <c r="K16" i="7"/>
  <c r="H75" i="7"/>
  <c r="I80" i="7"/>
  <c r="K18" i="7"/>
  <c r="Q18" i="7"/>
  <c r="Q83" i="7"/>
  <c r="K83" i="7"/>
  <c r="H57" i="7"/>
  <c r="H86" i="7"/>
  <c r="H45" i="7"/>
  <c r="I89" i="7"/>
  <c r="K94" i="7"/>
  <c r="Q94" i="7"/>
  <c r="I20" i="7"/>
  <c r="H21" i="7"/>
  <c r="I22" i="7"/>
  <c r="K101" i="7"/>
  <c r="Q101" i="7"/>
  <c r="Q103" i="7"/>
  <c r="K103" i="7"/>
  <c r="I107" i="7"/>
  <c r="I110" i="7"/>
  <c r="I5" i="7"/>
  <c r="I112" i="7"/>
  <c r="H112" i="7"/>
  <c r="I7" i="7"/>
  <c r="Q78" i="7"/>
  <c r="K105" i="7"/>
  <c r="K109" i="7"/>
  <c r="K111" i="7"/>
  <c r="K114" i="7"/>
  <c r="I115" i="7"/>
  <c r="I50" i="7"/>
  <c r="H50" i="7"/>
  <c r="I51" i="7"/>
  <c r="I119" i="7"/>
  <c r="I121" i="7"/>
  <c r="I130" i="7"/>
  <c r="H130" i="7"/>
  <c r="I35" i="7"/>
  <c r="H35" i="7"/>
  <c r="H135" i="7"/>
  <c r="I135" i="7"/>
  <c r="I48" i="7"/>
  <c r="H48" i="7"/>
  <c r="I58" i="7"/>
  <c r="I123" i="7"/>
  <c r="H129" i="7"/>
  <c r="I129" i="7"/>
  <c r="I36" i="7"/>
  <c r="I140" i="7"/>
  <c r="H140" i="7"/>
  <c r="H8" i="7"/>
  <c r="K115" i="7"/>
  <c r="Q115" i="7"/>
  <c r="I27" i="7"/>
  <c r="I116" i="7"/>
  <c r="I118" i="7"/>
  <c r="I120" i="7"/>
  <c r="H120" i="7"/>
  <c r="H122" i="7"/>
  <c r="H126" i="7"/>
  <c r="I126" i="7"/>
  <c r="I134" i="7"/>
  <c r="I136" i="7"/>
  <c r="H134" i="7"/>
  <c r="I144" i="7"/>
  <c r="H145" i="7"/>
  <c r="K147" i="7"/>
  <c r="Q147" i="7"/>
  <c r="I152" i="7"/>
  <c r="H62" i="7"/>
  <c r="I153" i="7"/>
  <c r="I160" i="7"/>
  <c r="I161" i="7"/>
  <c r="H161" i="7"/>
  <c r="I169" i="7"/>
  <c r="H169" i="7"/>
  <c r="I177" i="7"/>
  <c r="H177" i="7"/>
  <c r="I184" i="7"/>
  <c r="I185" i="7"/>
  <c r="H185" i="7"/>
  <c r="I189" i="7"/>
  <c r="I193" i="7"/>
  <c r="K49" i="7"/>
  <c r="Q27" i="7"/>
  <c r="K116" i="7"/>
  <c r="Q29" i="7"/>
  <c r="K31" i="7"/>
  <c r="Q33" i="7"/>
  <c r="K117" i="7"/>
  <c r="Q119" i="7"/>
  <c r="K58" i="7"/>
  <c r="Q121" i="7"/>
  <c r="K123" i="7"/>
  <c r="Q125" i="7"/>
  <c r="K41" i="7"/>
  <c r="Q128" i="7"/>
  <c r="K10" i="7"/>
  <c r="Q131" i="7"/>
  <c r="Q132" i="7"/>
  <c r="K133" i="7"/>
  <c r="Q134" i="7"/>
  <c r="K136" i="7"/>
  <c r="Q36" i="7"/>
  <c r="K138" i="7"/>
  <c r="Q140" i="7"/>
  <c r="K140" i="7"/>
  <c r="K141" i="7"/>
  <c r="Q141" i="7"/>
  <c r="H142" i="7"/>
  <c r="H144" i="7"/>
  <c r="H146" i="7"/>
  <c r="Q61" i="7"/>
  <c r="K61" i="7"/>
  <c r="K150" i="7"/>
  <c r="Q150" i="7"/>
  <c r="H152" i="7"/>
  <c r="H153" i="7"/>
  <c r="I159" i="7"/>
  <c r="H159" i="7"/>
  <c r="I167" i="7"/>
  <c r="H167" i="7"/>
  <c r="I174" i="7"/>
  <c r="I175" i="7"/>
  <c r="H175" i="7"/>
  <c r="I183" i="7"/>
  <c r="H183" i="7"/>
  <c r="I188" i="7"/>
  <c r="H49" i="7"/>
  <c r="K51" i="7"/>
  <c r="H116" i="7"/>
  <c r="K34" i="7"/>
  <c r="H58" i="7"/>
  <c r="H123" i="7"/>
  <c r="K126" i="7"/>
  <c r="K129" i="7"/>
  <c r="H10" i="7"/>
  <c r="K132" i="7"/>
  <c r="K59" i="7"/>
  <c r="H133" i="7"/>
  <c r="K135" i="7"/>
  <c r="H136" i="7"/>
  <c r="Q142" i="7"/>
  <c r="K142" i="7"/>
  <c r="K144" i="7"/>
  <c r="Q144" i="7"/>
  <c r="H148" i="7"/>
  <c r="Q152" i="7"/>
  <c r="K152" i="7"/>
  <c r="I62" i="7"/>
  <c r="K153" i="7"/>
  <c r="Q153" i="7"/>
  <c r="I156" i="7"/>
  <c r="H157" i="7"/>
  <c r="I164" i="7"/>
  <c r="I172" i="7"/>
  <c r="I173" i="7"/>
  <c r="I180" i="7"/>
  <c r="I181" i="7"/>
  <c r="H181" i="7"/>
  <c r="I191" i="7"/>
  <c r="Q138" i="7"/>
  <c r="H37" i="7"/>
  <c r="I141" i="7"/>
  <c r="H38" i="7"/>
  <c r="Q39" i="7"/>
  <c r="K39" i="7"/>
  <c r="I61" i="7"/>
  <c r="H149" i="7"/>
  <c r="K154" i="7"/>
  <c r="H155" i="7"/>
  <c r="I162" i="7"/>
  <c r="I170" i="7"/>
  <c r="H171" i="7"/>
  <c r="I178" i="7"/>
  <c r="I186" i="7"/>
  <c r="I194" i="7"/>
  <c r="H187" i="7"/>
  <c r="H191" i="7"/>
  <c r="H193" i="7"/>
  <c r="I195" i="7"/>
  <c r="Q154" i="7"/>
  <c r="O68" i="6"/>
  <c r="P68" i="6"/>
  <c r="O44" i="6"/>
  <c r="P44" i="6"/>
  <c r="O82" i="6"/>
  <c r="P82" i="6"/>
  <c r="O85" i="6"/>
  <c r="P85" i="6"/>
  <c r="O91" i="6"/>
  <c r="P91" i="6"/>
  <c r="O20" i="6"/>
  <c r="P20" i="6"/>
  <c r="O98" i="6"/>
  <c r="P98" i="6"/>
  <c r="P112" i="6"/>
  <c r="O112" i="6"/>
  <c r="P126" i="6"/>
  <c r="O126" i="6"/>
  <c r="P148" i="6"/>
  <c r="O148" i="6"/>
  <c r="O70" i="6"/>
  <c r="O71" i="6"/>
  <c r="O74" i="6"/>
  <c r="O76" i="6"/>
  <c r="O17" i="6"/>
  <c r="O18" i="6"/>
  <c r="O57" i="6"/>
  <c r="O19" i="6"/>
  <c r="P110" i="6"/>
  <c r="O110" i="6"/>
  <c r="P122" i="6"/>
  <c r="O122" i="6"/>
  <c r="P39" i="6"/>
  <c r="O39" i="6"/>
  <c r="P104" i="6"/>
  <c r="O104" i="6"/>
  <c r="P25" i="6"/>
  <c r="O25" i="6"/>
  <c r="P34" i="6"/>
  <c r="O34" i="6"/>
  <c r="P129" i="6"/>
  <c r="O129" i="6"/>
  <c r="P140" i="6"/>
  <c r="O140" i="6"/>
  <c r="P151" i="6"/>
  <c r="O151" i="6"/>
  <c r="O14" i="6"/>
  <c r="P14" i="6"/>
  <c r="O72" i="6"/>
  <c r="P72" i="6"/>
  <c r="O16" i="6"/>
  <c r="P16" i="6"/>
  <c r="O77" i="6"/>
  <c r="P77" i="6"/>
  <c r="O79" i="6"/>
  <c r="P79" i="6"/>
  <c r="O45" i="6"/>
  <c r="P45" i="6"/>
  <c r="P100" i="6"/>
  <c r="O100" i="6"/>
  <c r="P30" i="6"/>
  <c r="O30" i="6"/>
  <c r="P36" i="6"/>
  <c r="O36" i="6"/>
  <c r="O42" i="6"/>
  <c r="O88" i="6"/>
  <c r="O4" i="6"/>
  <c r="O94" i="6"/>
  <c r="O23" i="6"/>
  <c r="P51" i="6"/>
  <c r="O51" i="6"/>
  <c r="P134" i="6"/>
  <c r="O134" i="6"/>
  <c r="P106" i="6"/>
  <c r="O106" i="6"/>
  <c r="P26" i="6"/>
  <c r="O26" i="6"/>
  <c r="P9" i="6"/>
  <c r="O9" i="6"/>
  <c r="P142" i="6"/>
  <c r="O142" i="6"/>
  <c r="P154" i="6"/>
  <c r="O154" i="6"/>
  <c r="P101" i="6"/>
  <c r="P46" i="6"/>
  <c r="P107" i="6"/>
  <c r="P5" i="6"/>
  <c r="P7" i="6"/>
  <c r="P8" i="6"/>
  <c r="P49" i="6"/>
  <c r="P116" i="6"/>
  <c r="P31" i="6"/>
  <c r="P117" i="6"/>
  <c r="P58" i="6"/>
  <c r="P123" i="6"/>
  <c r="P41" i="6"/>
  <c r="P10" i="6"/>
  <c r="P59" i="6"/>
  <c r="P135" i="6"/>
  <c r="P60" i="6"/>
  <c r="P37" i="6"/>
  <c r="P143" i="6"/>
  <c r="P61" i="6"/>
  <c r="P152" i="6"/>
  <c r="P12" i="6"/>
  <c r="H87" i="6"/>
  <c r="H54" i="6"/>
  <c r="I102" i="6"/>
  <c r="K142" i="6"/>
  <c r="Q142" i="6"/>
  <c r="I156" i="6"/>
  <c r="G154" i="6"/>
  <c r="G151" i="6"/>
  <c r="G148" i="6"/>
  <c r="G146" i="6"/>
  <c r="I146" i="6" s="1"/>
  <c r="G143" i="6"/>
  <c r="H143" i="6" s="1"/>
  <c r="G194" i="6"/>
  <c r="G192" i="6"/>
  <c r="G190" i="6"/>
  <c r="H190" i="6" s="1"/>
  <c r="G188" i="6"/>
  <c r="G186" i="6"/>
  <c r="G184" i="6"/>
  <c r="G182" i="6"/>
  <c r="H182" i="6" s="1"/>
  <c r="G180" i="6"/>
  <c r="G178" i="6"/>
  <c r="G176" i="6"/>
  <c r="G174" i="6"/>
  <c r="H174" i="6" s="1"/>
  <c r="G170" i="6"/>
  <c r="I170" i="6" s="1"/>
  <c r="G166" i="6"/>
  <c r="G162" i="6"/>
  <c r="G158" i="6"/>
  <c r="H158" i="6" s="1"/>
  <c r="G153" i="6"/>
  <c r="G147" i="6"/>
  <c r="H147" i="6" s="1"/>
  <c r="G142" i="6"/>
  <c r="I142" i="6" s="1"/>
  <c r="G140" i="6"/>
  <c r="I140" i="6" s="1"/>
  <c r="G36" i="6"/>
  <c r="H36" i="6" s="1"/>
  <c r="G134" i="6"/>
  <c r="I134" i="6" s="1"/>
  <c r="G10" i="6"/>
  <c r="G41" i="6"/>
  <c r="H41" i="6" s="1"/>
  <c r="G123" i="6"/>
  <c r="G58" i="6"/>
  <c r="H58" i="6" s="1"/>
  <c r="G117" i="6"/>
  <c r="I117" i="6" s="1"/>
  <c r="G31" i="6"/>
  <c r="I31" i="6" s="1"/>
  <c r="G116" i="6"/>
  <c r="I116" i="6" s="1"/>
  <c r="G191" i="6"/>
  <c r="G183" i="6"/>
  <c r="H183" i="6" s="1"/>
  <c r="G175" i="6"/>
  <c r="H175" i="6" s="1"/>
  <c r="G173" i="6"/>
  <c r="I173" i="6" s="1"/>
  <c r="G171" i="6"/>
  <c r="G164" i="6"/>
  <c r="I164" i="6" s="1"/>
  <c r="G157" i="6"/>
  <c r="I157" i="6" s="1"/>
  <c r="G155" i="6"/>
  <c r="G152" i="6"/>
  <c r="I152" i="6" s="1"/>
  <c r="G150" i="6"/>
  <c r="H150" i="6" s="1"/>
  <c r="G144" i="6"/>
  <c r="H144" i="6" s="1"/>
  <c r="G141" i="6"/>
  <c r="H141" i="6" s="1"/>
  <c r="G37" i="6"/>
  <c r="G136" i="6"/>
  <c r="H136" i="6" s="1"/>
  <c r="G135" i="6"/>
  <c r="I135" i="6" s="1"/>
  <c r="G132" i="6"/>
  <c r="H132" i="6" s="1"/>
  <c r="G126" i="6"/>
  <c r="G9" i="6"/>
  <c r="G30" i="6"/>
  <c r="H30" i="6" s="1"/>
  <c r="G50" i="6"/>
  <c r="H50" i="6" s="1"/>
  <c r="G48" i="6"/>
  <c r="G113" i="6"/>
  <c r="I113" i="6" s="1"/>
  <c r="G6" i="6"/>
  <c r="H6" i="6" s="1"/>
  <c r="G108" i="6"/>
  <c r="I108" i="6" s="1"/>
  <c r="G47" i="6"/>
  <c r="G102" i="6"/>
  <c r="G99" i="6"/>
  <c r="H99" i="6" s="1"/>
  <c r="G21" i="6"/>
  <c r="I21" i="6" s="1"/>
  <c r="G96" i="6"/>
  <c r="I96" i="6" s="1"/>
  <c r="G93" i="6"/>
  <c r="H93" i="6" s="1"/>
  <c r="G90" i="6"/>
  <c r="I90" i="6" s="1"/>
  <c r="G87" i="6"/>
  <c r="I87" i="6" s="1"/>
  <c r="G84" i="6"/>
  <c r="I84" i="6" s="1"/>
  <c r="G18" i="6"/>
  <c r="H18" i="6" s="1"/>
  <c r="G17" i="6"/>
  <c r="I17" i="6" s="1"/>
  <c r="G77" i="6"/>
  <c r="G16" i="6"/>
  <c r="I16" i="6" s="1"/>
  <c r="G72" i="6"/>
  <c r="G14" i="6"/>
  <c r="H14" i="6" s="1"/>
  <c r="G67" i="6"/>
  <c r="G13" i="6"/>
  <c r="H13" i="6" s="1"/>
  <c r="G193" i="6"/>
  <c r="H193" i="6" s="1"/>
  <c r="G185" i="6"/>
  <c r="I185" i="6" s="1"/>
  <c r="G177" i="6"/>
  <c r="H177" i="6" s="1"/>
  <c r="G169" i="6"/>
  <c r="I169" i="6" s="1"/>
  <c r="G167" i="6"/>
  <c r="I167" i="6" s="1"/>
  <c r="G160" i="6"/>
  <c r="H160" i="6" s="1"/>
  <c r="G62" i="6"/>
  <c r="H62" i="6" s="1"/>
  <c r="G61" i="6"/>
  <c r="G145" i="6"/>
  <c r="I145" i="6" s="1"/>
  <c r="G38" i="6"/>
  <c r="H38" i="6" s="1"/>
  <c r="G137" i="6"/>
  <c r="I137" i="6" s="1"/>
  <c r="G187" i="6"/>
  <c r="G39" i="6"/>
  <c r="H39" i="6" s="1"/>
  <c r="G128" i="6"/>
  <c r="H128" i="6" s="1"/>
  <c r="G125" i="6"/>
  <c r="H125" i="6" s="1"/>
  <c r="G120" i="6"/>
  <c r="I120" i="6" s="1"/>
  <c r="G118" i="6"/>
  <c r="I118" i="6" s="1"/>
  <c r="G34" i="6"/>
  <c r="H34" i="6" s="1"/>
  <c r="G49" i="6"/>
  <c r="G189" i="6"/>
  <c r="G161" i="6"/>
  <c r="I161" i="6" s="1"/>
  <c r="G11" i="6"/>
  <c r="H11" i="6" s="1"/>
  <c r="G60" i="6"/>
  <c r="H60" i="6" s="1"/>
  <c r="G35" i="6"/>
  <c r="G121" i="6"/>
  <c r="I121" i="6" s="1"/>
  <c r="G119" i="6"/>
  <c r="H119" i="6" s="1"/>
  <c r="G32" i="6"/>
  <c r="H32" i="6" s="1"/>
  <c r="G28" i="6"/>
  <c r="I28" i="6" s="1"/>
  <c r="G51" i="6"/>
  <c r="G27" i="6"/>
  <c r="G25" i="6"/>
  <c r="I25" i="6" s="1"/>
  <c r="G114" i="6"/>
  <c r="G110" i="6"/>
  <c r="H110" i="6" s="1"/>
  <c r="G109" i="6"/>
  <c r="I109" i="6" s="1"/>
  <c r="G104" i="6"/>
  <c r="H104" i="6" s="1"/>
  <c r="G103" i="6"/>
  <c r="H103" i="6" s="1"/>
  <c r="G179" i="6"/>
  <c r="H179" i="6" s="1"/>
  <c r="G163" i="6"/>
  <c r="H163" i="6" s="1"/>
  <c r="G139" i="6"/>
  <c r="G8" i="6"/>
  <c r="H8" i="6" s="1"/>
  <c r="G112" i="6"/>
  <c r="H112" i="6" s="1"/>
  <c r="G107" i="6"/>
  <c r="G23" i="6"/>
  <c r="H23" i="6" s="1"/>
  <c r="G22" i="6"/>
  <c r="G91" i="6"/>
  <c r="H91" i="6" s="1"/>
  <c r="G4" i="6"/>
  <c r="G85" i="6"/>
  <c r="G57" i="6"/>
  <c r="G40" i="6"/>
  <c r="H40" i="6" s="1"/>
  <c r="G44" i="6"/>
  <c r="I44" i="6" s="1"/>
  <c r="G78" i="6"/>
  <c r="G74" i="6"/>
  <c r="G70" i="6"/>
  <c r="G65" i="6"/>
  <c r="H65" i="6" s="1"/>
  <c r="G181" i="6"/>
  <c r="G156" i="6"/>
  <c r="H156" i="6" s="1"/>
  <c r="G149" i="6"/>
  <c r="G138" i="6"/>
  <c r="I138" i="6" s="1"/>
  <c r="G133" i="6"/>
  <c r="H133" i="6" s="1"/>
  <c r="G127" i="6"/>
  <c r="G122" i="6"/>
  <c r="H122" i="6" s="1"/>
  <c r="G115" i="6"/>
  <c r="I115" i="6" s="1"/>
  <c r="G105" i="6"/>
  <c r="I105" i="6" s="1"/>
  <c r="G46" i="6"/>
  <c r="H46" i="6" s="1"/>
  <c r="G98" i="6"/>
  <c r="I98" i="6" s="1"/>
  <c r="G92" i="6"/>
  <c r="G86" i="6"/>
  <c r="I86" i="6" s="1"/>
  <c r="G81" i="6"/>
  <c r="I81" i="6" s="1"/>
  <c r="G75" i="6"/>
  <c r="I75" i="6" s="1"/>
  <c r="G63" i="6"/>
  <c r="I63" i="6" s="1"/>
  <c r="G3" i="6"/>
  <c r="H3" i="6" s="1"/>
  <c r="G54" i="6"/>
  <c r="I54" i="6" s="1"/>
  <c r="G68" i="6"/>
  <c r="H68" i="6" s="1"/>
  <c r="G66" i="6"/>
  <c r="I66" i="6" s="1"/>
  <c r="G12" i="6"/>
  <c r="H12" i="6" s="1"/>
  <c r="G195" i="6"/>
  <c r="I195" i="6" s="1"/>
  <c r="K67" i="6"/>
  <c r="Q67" i="6"/>
  <c r="H42" i="6"/>
  <c r="I68" i="6"/>
  <c r="Q69" i="6"/>
  <c r="K69" i="6"/>
  <c r="K77" i="6"/>
  <c r="Q77" i="6"/>
  <c r="Q55" i="6"/>
  <c r="K55" i="6"/>
  <c r="G56" i="6"/>
  <c r="H56" i="6" s="1"/>
  <c r="K86" i="6"/>
  <c r="Q86" i="6"/>
  <c r="G88" i="6"/>
  <c r="I88" i="6" s="1"/>
  <c r="G100" i="6"/>
  <c r="I100" i="6" s="1"/>
  <c r="Q112" i="6"/>
  <c r="K112" i="6"/>
  <c r="G26" i="6"/>
  <c r="H26" i="6" s="1"/>
  <c r="G29" i="6"/>
  <c r="H29" i="6" s="1"/>
  <c r="H137" i="6"/>
  <c r="K146" i="6"/>
  <c r="Q146" i="6"/>
  <c r="I149" i="6"/>
  <c r="H149" i="6"/>
  <c r="H195" i="6"/>
  <c r="G64" i="6"/>
  <c r="H64" i="6" s="1"/>
  <c r="I13" i="6"/>
  <c r="G52" i="6"/>
  <c r="H52" i="6" s="1"/>
  <c r="G42" i="6"/>
  <c r="I42" i="6" s="1"/>
  <c r="G15" i="6"/>
  <c r="H15" i="6" s="1"/>
  <c r="Q74" i="6"/>
  <c r="G76" i="6"/>
  <c r="H76" i="6" s="1"/>
  <c r="K17" i="6"/>
  <c r="Q17" i="6"/>
  <c r="Q40" i="6"/>
  <c r="K40" i="6"/>
  <c r="K81" i="6"/>
  <c r="Q81" i="6"/>
  <c r="G82" i="6"/>
  <c r="H84" i="6"/>
  <c r="G89" i="6"/>
  <c r="H89" i="6" s="1"/>
  <c r="G95" i="6"/>
  <c r="I95" i="6" s="1"/>
  <c r="I19" i="6"/>
  <c r="K21" i="6"/>
  <c r="Q21" i="6"/>
  <c r="Q23" i="6"/>
  <c r="K23" i="6"/>
  <c r="K98" i="6"/>
  <c r="Q98" i="6"/>
  <c r="G24" i="6"/>
  <c r="H24" i="6" s="1"/>
  <c r="G5" i="6"/>
  <c r="I5" i="6" s="1"/>
  <c r="K113" i="6"/>
  <c r="G130" i="6"/>
  <c r="I130" i="6" s="1"/>
  <c r="I60" i="6"/>
  <c r="G159" i="6"/>
  <c r="G165" i="6"/>
  <c r="H66" i="6"/>
  <c r="I56" i="6"/>
  <c r="H90" i="6"/>
  <c r="H100" i="6"/>
  <c r="K102" i="6"/>
  <c r="I104" i="6"/>
  <c r="I46" i="6"/>
  <c r="H108" i="6"/>
  <c r="Q125" i="6"/>
  <c r="K125" i="6"/>
  <c r="I64" i="6"/>
  <c r="G53" i="6"/>
  <c r="I53" i="6" s="1"/>
  <c r="H75" i="6"/>
  <c r="I76" i="6"/>
  <c r="G43" i="6"/>
  <c r="I43" i="6" s="1"/>
  <c r="I82" i="6"/>
  <c r="H82" i="6"/>
  <c r="K84" i="6"/>
  <c r="Q84" i="6"/>
  <c r="Q85" i="6"/>
  <c r="K85" i="6"/>
  <c r="H96" i="6"/>
  <c r="G20" i="6"/>
  <c r="H20" i="6" s="1"/>
  <c r="H102" i="6"/>
  <c r="G111" i="6"/>
  <c r="I111" i="6" s="1"/>
  <c r="H114" i="6"/>
  <c r="I114" i="6"/>
  <c r="I51" i="6"/>
  <c r="H51" i="6"/>
  <c r="H116" i="6"/>
  <c r="G59" i="6"/>
  <c r="Q64" i="6"/>
  <c r="I3" i="6"/>
  <c r="I71" i="6"/>
  <c r="H71" i="6"/>
  <c r="K72" i="6"/>
  <c r="Q72" i="6"/>
  <c r="G73" i="6"/>
  <c r="I73" i="6" s="1"/>
  <c r="Q15" i="6"/>
  <c r="K15" i="6"/>
  <c r="H63" i="6"/>
  <c r="H79" i="6"/>
  <c r="I79" i="6"/>
  <c r="G80" i="6"/>
  <c r="I80" i="6" s="1"/>
  <c r="H81" i="6"/>
  <c r="I83" i="6"/>
  <c r="I45" i="6"/>
  <c r="H45" i="6"/>
  <c r="K90" i="6"/>
  <c r="Q90" i="6"/>
  <c r="Q91" i="6"/>
  <c r="K91" i="6"/>
  <c r="K92" i="6"/>
  <c r="Q92" i="6"/>
  <c r="G94" i="6"/>
  <c r="H94" i="6" s="1"/>
  <c r="H97" i="6"/>
  <c r="I97" i="6"/>
  <c r="G19" i="6"/>
  <c r="H19" i="6" s="1"/>
  <c r="H98" i="6"/>
  <c r="G101" i="6"/>
  <c r="H101" i="6" s="1"/>
  <c r="Q46" i="6"/>
  <c r="K47" i="6"/>
  <c r="G106" i="6"/>
  <c r="H106" i="6" s="1"/>
  <c r="Q110" i="6"/>
  <c r="K110" i="6"/>
  <c r="G7" i="6"/>
  <c r="I50" i="6"/>
  <c r="I129" i="6"/>
  <c r="H129" i="6"/>
  <c r="G131" i="6"/>
  <c r="H131" i="6" s="1"/>
  <c r="G172" i="6"/>
  <c r="H172" i="6" s="1"/>
  <c r="H166" i="6"/>
  <c r="H169" i="6"/>
  <c r="H192" i="6"/>
  <c r="I192" i="6"/>
  <c r="K12" i="6"/>
  <c r="K13" i="6"/>
  <c r="Q80" i="6"/>
  <c r="K18" i="6"/>
  <c r="Q82" i="6"/>
  <c r="K87" i="6"/>
  <c r="Q45" i="6"/>
  <c r="I91" i="6"/>
  <c r="K93" i="6"/>
  <c r="K96" i="6"/>
  <c r="Q19" i="6"/>
  <c r="K99" i="6"/>
  <c r="Q100" i="6"/>
  <c r="Q104" i="6"/>
  <c r="Q106" i="6"/>
  <c r="I110" i="6"/>
  <c r="H25" i="6"/>
  <c r="I8" i="6"/>
  <c r="K48" i="6"/>
  <c r="Q48" i="6"/>
  <c r="Q26" i="6"/>
  <c r="K26" i="6"/>
  <c r="K30" i="6"/>
  <c r="Q30" i="6"/>
  <c r="K117" i="6"/>
  <c r="Q117" i="6"/>
  <c r="K9" i="6"/>
  <c r="Q9" i="6"/>
  <c r="H120" i="6"/>
  <c r="Q131" i="6"/>
  <c r="K131" i="6"/>
  <c r="H134" i="6"/>
  <c r="I148" i="6"/>
  <c r="H148" i="6"/>
  <c r="I166" i="6"/>
  <c r="H167" i="6"/>
  <c r="I179" i="6"/>
  <c r="H185" i="6"/>
  <c r="Q66" i="6"/>
  <c r="Q68" i="6"/>
  <c r="I69" i="6"/>
  <c r="K14" i="6"/>
  <c r="Q3" i="6"/>
  <c r="K16" i="6"/>
  <c r="Q75" i="6"/>
  <c r="I55" i="6"/>
  <c r="K108" i="6"/>
  <c r="Q108" i="6"/>
  <c r="H111" i="6"/>
  <c r="H113" i="6"/>
  <c r="H28" i="6"/>
  <c r="I30" i="6"/>
  <c r="I33" i="6"/>
  <c r="H33" i="6"/>
  <c r="H117" i="6"/>
  <c r="K123" i="6"/>
  <c r="Q123" i="6"/>
  <c r="H130" i="6"/>
  <c r="Q133" i="6"/>
  <c r="K133" i="6"/>
  <c r="I147" i="6"/>
  <c r="H61" i="6"/>
  <c r="I61" i="6"/>
  <c r="K153" i="6"/>
  <c r="Q153" i="6"/>
  <c r="I154" i="6"/>
  <c r="H154" i="6"/>
  <c r="H176" i="6"/>
  <c r="I176" i="6"/>
  <c r="Q29" i="6"/>
  <c r="K29" i="6"/>
  <c r="I34" i="6"/>
  <c r="K10" i="6"/>
  <c r="Q10" i="6"/>
  <c r="K140" i="6"/>
  <c r="Q140" i="6"/>
  <c r="Q141" i="6"/>
  <c r="K141" i="6"/>
  <c r="Q38" i="6"/>
  <c r="K38" i="6"/>
  <c r="K151" i="6"/>
  <c r="Q151" i="6"/>
  <c r="H170" i="6"/>
  <c r="I177" i="6"/>
  <c r="H187" i="6"/>
  <c r="I187" i="6"/>
  <c r="Q25" i="6"/>
  <c r="I26" i="6"/>
  <c r="K50" i="6"/>
  <c r="Q51" i="6"/>
  <c r="K116" i="6"/>
  <c r="Q116" i="6"/>
  <c r="Q119" i="6"/>
  <c r="K119" i="6"/>
  <c r="I58" i="6"/>
  <c r="H124" i="6"/>
  <c r="H127" i="6"/>
  <c r="I127" i="6"/>
  <c r="K134" i="6"/>
  <c r="Q134" i="6"/>
  <c r="Q136" i="6"/>
  <c r="K136" i="6"/>
  <c r="K137" i="6"/>
  <c r="Q137" i="6"/>
  <c r="I36" i="6"/>
  <c r="I38" i="6"/>
  <c r="K147" i="6"/>
  <c r="Q147" i="6"/>
  <c r="I151" i="6"/>
  <c r="H151" i="6"/>
  <c r="H155" i="6"/>
  <c r="I155" i="6"/>
  <c r="I158" i="6"/>
  <c r="H159" i="6"/>
  <c r="I159" i="6"/>
  <c r="H162" i="6"/>
  <c r="I162" i="6"/>
  <c r="H165" i="6"/>
  <c r="I165" i="6"/>
  <c r="H171" i="6"/>
  <c r="I171" i="6"/>
  <c r="H184" i="6"/>
  <c r="I184" i="6"/>
  <c r="I136" i="6"/>
  <c r="Q138" i="6"/>
  <c r="I141" i="6"/>
  <c r="Q11" i="6"/>
  <c r="K11" i="6"/>
  <c r="I150" i="6"/>
  <c r="H152" i="6"/>
  <c r="H164" i="6"/>
  <c r="H173" i="6"/>
  <c r="H180" i="6"/>
  <c r="I180" i="6"/>
  <c r="H188" i="6"/>
  <c r="I188" i="6"/>
  <c r="H191" i="6"/>
  <c r="I191" i="6"/>
  <c r="I29" i="6"/>
  <c r="K31" i="6"/>
  <c r="Q33" i="6"/>
  <c r="I119" i="6"/>
  <c r="K58" i="6"/>
  <c r="Q121" i="6"/>
  <c r="I125" i="6"/>
  <c r="K41" i="6"/>
  <c r="Q128" i="6"/>
  <c r="Q62" i="6"/>
  <c r="K62" i="6"/>
  <c r="H161" i="6"/>
  <c r="H168" i="6"/>
  <c r="H178" i="6"/>
  <c r="I178" i="6"/>
  <c r="H181" i="6"/>
  <c r="I181" i="6"/>
  <c r="H186" i="6"/>
  <c r="I186" i="6"/>
  <c r="H189" i="6"/>
  <c r="I189" i="6"/>
  <c r="H194" i="6"/>
  <c r="I194" i="6"/>
  <c r="K143" i="6"/>
  <c r="Q145" i="6"/>
  <c r="I11" i="6"/>
  <c r="K148" i="6"/>
  <c r="Q149" i="6"/>
  <c r="I62" i="6"/>
  <c r="K154" i="6"/>
  <c r="P6" i="1"/>
  <c r="O6" i="1"/>
  <c r="H54" i="1"/>
  <c r="K4" i="1"/>
  <c r="Q4" i="1"/>
  <c r="M4" i="1"/>
  <c r="K15" i="1"/>
  <c r="M15" i="1"/>
  <c r="Q15" i="1"/>
  <c r="L15" i="1"/>
  <c r="L18" i="1"/>
  <c r="K18" i="1"/>
  <c r="M18" i="1"/>
  <c r="Q18" i="1"/>
  <c r="K23" i="1"/>
  <c r="M23" i="1"/>
  <c r="Q23" i="1"/>
  <c r="L23" i="1"/>
  <c r="L26" i="1"/>
  <c r="K26" i="1"/>
  <c r="M26" i="1"/>
  <c r="Q26" i="1"/>
  <c r="L4" i="1"/>
  <c r="G195" i="1"/>
  <c r="H195" i="1" s="1"/>
  <c r="G194" i="1"/>
  <c r="I194" i="1" s="1"/>
  <c r="G193" i="1"/>
  <c r="H193" i="1" s="1"/>
  <c r="G192" i="1"/>
  <c r="I192" i="1" s="1"/>
  <c r="G191" i="1"/>
  <c r="H191" i="1" s="1"/>
  <c r="G190" i="1"/>
  <c r="I190" i="1" s="1"/>
  <c r="G189" i="1"/>
  <c r="H189" i="1" s="1"/>
  <c r="G152" i="1"/>
  <c r="H152" i="1" s="1"/>
  <c r="G148" i="1"/>
  <c r="H148" i="1" s="1"/>
  <c r="G144" i="1"/>
  <c r="H144" i="1" s="1"/>
  <c r="G141" i="1"/>
  <c r="H141" i="1" s="1"/>
  <c r="G137" i="1"/>
  <c r="H137" i="1" s="1"/>
  <c r="G133" i="1"/>
  <c r="H133" i="1" s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3" i="1"/>
  <c r="I153" i="1" s="1"/>
  <c r="G149" i="1"/>
  <c r="I149" i="1" s="1"/>
  <c r="G145" i="1"/>
  <c r="H145" i="1" s="1"/>
  <c r="G142" i="1"/>
  <c r="H142" i="1" s="1"/>
  <c r="G138" i="1"/>
  <c r="G134" i="1"/>
  <c r="I134" i="1" s="1"/>
  <c r="G130" i="1"/>
  <c r="G154" i="1"/>
  <c r="I154" i="1" s="1"/>
  <c r="G150" i="1"/>
  <c r="G146" i="1"/>
  <c r="I146" i="1" s="1"/>
  <c r="G143" i="1"/>
  <c r="H143" i="1" s="1"/>
  <c r="G139" i="1"/>
  <c r="I139" i="1" s="1"/>
  <c r="G135" i="1"/>
  <c r="G131" i="1"/>
  <c r="G127" i="1"/>
  <c r="H127" i="1" s="1"/>
  <c r="G123" i="1"/>
  <c r="I123" i="1" s="1"/>
  <c r="G120" i="1"/>
  <c r="G116" i="1"/>
  <c r="G112" i="1"/>
  <c r="I112" i="1" s="1"/>
  <c r="G108" i="1"/>
  <c r="H108" i="1" s="1"/>
  <c r="G104" i="1"/>
  <c r="G100" i="1"/>
  <c r="G96" i="1"/>
  <c r="I96" i="1" s="1"/>
  <c r="G187" i="1"/>
  <c r="I187" i="1" s="1"/>
  <c r="G185" i="1"/>
  <c r="G183" i="1"/>
  <c r="I183" i="1" s="1"/>
  <c r="G181" i="1"/>
  <c r="H181" i="1" s="1"/>
  <c r="G179" i="1"/>
  <c r="G177" i="1"/>
  <c r="G175" i="1"/>
  <c r="G173" i="1"/>
  <c r="H173" i="1" s="1"/>
  <c r="G171" i="1"/>
  <c r="I171" i="1" s="1"/>
  <c r="G169" i="1"/>
  <c r="G167" i="1"/>
  <c r="G165" i="1"/>
  <c r="I165" i="1" s="1"/>
  <c r="G163" i="1"/>
  <c r="G161" i="1"/>
  <c r="G159" i="1"/>
  <c r="G157" i="1"/>
  <c r="H157" i="1" s="1"/>
  <c r="G155" i="1"/>
  <c r="I155" i="1" s="1"/>
  <c r="G136" i="1"/>
  <c r="G119" i="1"/>
  <c r="G111" i="1"/>
  <c r="G140" i="1"/>
  <c r="I140" i="1" s="1"/>
  <c r="G125" i="1"/>
  <c r="G124" i="1"/>
  <c r="H124" i="1" s="1"/>
  <c r="G122" i="1"/>
  <c r="I122" i="1" s="1"/>
  <c r="G121" i="1"/>
  <c r="H121" i="1" s="1"/>
  <c r="G114" i="1"/>
  <c r="G113" i="1"/>
  <c r="H113" i="1" s="1"/>
  <c r="G106" i="1"/>
  <c r="H106" i="1" s="1"/>
  <c r="G105" i="1"/>
  <c r="I105" i="1" s="1"/>
  <c r="G98" i="1"/>
  <c r="H98" i="1" s="1"/>
  <c r="G97" i="1"/>
  <c r="H97" i="1" s="1"/>
  <c r="G94" i="1"/>
  <c r="I94" i="1" s="1"/>
  <c r="G90" i="1"/>
  <c r="H90" i="1" s="1"/>
  <c r="G147" i="1"/>
  <c r="G109" i="1"/>
  <c r="I109" i="1" s="1"/>
  <c r="G107" i="1"/>
  <c r="I107" i="1" s="1"/>
  <c r="G93" i="1"/>
  <c r="H93" i="1" s="1"/>
  <c r="G86" i="1"/>
  <c r="H86" i="1" s="1"/>
  <c r="G82" i="1"/>
  <c r="H82" i="1" s="1"/>
  <c r="G78" i="1"/>
  <c r="H78" i="1" s="1"/>
  <c r="G74" i="1"/>
  <c r="H74" i="1" s="1"/>
  <c r="G70" i="1"/>
  <c r="H70" i="1" s="1"/>
  <c r="G66" i="1"/>
  <c r="H66" i="1" s="1"/>
  <c r="G62" i="1"/>
  <c r="H62" i="1" s="1"/>
  <c r="G151" i="1"/>
  <c r="G128" i="1"/>
  <c r="I128" i="1" s="1"/>
  <c r="G115" i="1"/>
  <c r="I115" i="1" s="1"/>
  <c r="G110" i="1"/>
  <c r="H110" i="1" s="1"/>
  <c r="G103" i="1"/>
  <c r="G88" i="1"/>
  <c r="H88" i="1" s="1"/>
  <c r="G87" i="1"/>
  <c r="H87" i="1" s="1"/>
  <c r="G83" i="1"/>
  <c r="I83" i="1" s="1"/>
  <c r="G79" i="1"/>
  <c r="I79" i="1" s="1"/>
  <c r="G75" i="1"/>
  <c r="G71" i="1"/>
  <c r="I71" i="1" s="1"/>
  <c r="G67" i="1"/>
  <c r="H67" i="1" s="1"/>
  <c r="G63" i="1"/>
  <c r="I63" i="1" s="1"/>
  <c r="G129" i="1"/>
  <c r="H129" i="1" s="1"/>
  <c r="G117" i="1"/>
  <c r="I117" i="1" s="1"/>
  <c r="G101" i="1"/>
  <c r="H101" i="1" s="1"/>
  <c r="G99" i="1"/>
  <c r="I99" i="1" s="1"/>
  <c r="G89" i="1"/>
  <c r="G84" i="1"/>
  <c r="I84" i="1" s="1"/>
  <c r="G80" i="1"/>
  <c r="I80" i="1" s="1"/>
  <c r="G76" i="1"/>
  <c r="H76" i="1" s="1"/>
  <c r="G72" i="1"/>
  <c r="G68" i="1"/>
  <c r="I68" i="1" s="1"/>
  <c r="G64" i="1"/>
  <c r="H64" i="1" s="1"/>
  <c r="G60" i="1"/>
  <c r="I60" i="1" s="1"/>
  <c r="G56" i="1"/>
  <c r="I56" i="1" s="1"/>
  <c r="G53" i="1"/>
  <c r="I53" i="1" s="1"/>
  <c r="G49" i="1"/>
  <c r="H49" i="1" s="1"/>
  <c r="G45" i="1"/>
  <c r="H45" i="1" s="1"/>
  <c r="G41" i="1"/>
  <c r="G38" i="1"/>
  <c r="I38" i="1" s="1"/>
  <c r="G34" i="1"/>
  <c r="H34" i="1" s="1"/>
  <c r="G27" i="1"/>
  <c r="I27" i="1" s="1"/>
  <c r="G23" i="1"/>
  <c r="I23" i="1" s="1"/>
  <c r="G19" i="1"/>
  <c r="I19" i="1" s="1"/>
  <c r="G15" i="1"/>
  <c r="I15" i="1" s="1"/>
  <c r="G132" i="1"/>
  <c r="I132" i="1" s="1"/>
  <c r="G92" i="1"/>
  <c r="G73" i="1"/>
  <c r="I73" i="1" s="1"/>
  <c r="G61" i="1"/>
  <c r="I61" i="1" s="1"/>
  <c r="G52" i="1"/>
  <c r="H52" i="1" s="1"/>
  <c r="G44" i="1"/>
  <c r="H44" i="1" s="1"/>
  <c r="G37" i="1"/>
  <c r="H37" i="1" s="1"/>
  <c r="G25" i="1"/>
  <c r="H25" i="1" s="1"/>
  <c r="G24" i="1"/>
  <c r="I24" i="1" s="1"/>
  <c r="G17" i="1"/>
  <c r="H17" i="1" s="1"/>
  <c r="G16" i="1"/>
  <c r="I16" i="1" s="1"/>
  <c r="G11" i="1"/>
  <c r="H11" i="1" s="1"/>
  <c r="G8" i="1"/>
  <c r="H8" i="1" s="1"/>
  <c r="G4" i="1"/>
  <c r="H4" i="1" s="1"/>
  <c r="G10" i="1"/>
  <c r="I10" i="1" s="1"/>
  <c r="G5" i="1"/>
  <c r="I5" i="1" s="1"/>
  <c r="G91" i="1"/>
  <c r="I91" i="1" s="1"/>
  <c r="G51" i="1"/>
  <c r="H51" i="1" s="1"/>
  <c r="G50" i="1"/>
  <c r="H50" i="1" s="1"/>
  <c r="G42" i="1"/>
  <c r="I42" i="1" s="1"/>
  <c r="G35" i="1"/>
  <c r="H35" i="1" s="1"/>
  <c r="G126" i="1"/>
  <c r="G102" i="1"/>
  <c r="I102" i="1" s="1"/>
  <c r="G85" i="1"/>
  <c r="I85" i="1" s="1"/>
  <c r="G69" i="1"/>
  <c r="I69" i="1" s="1"/>
  <c r="G65" i="1"/>
  <c r="G58" i="1"/>
  <c r="H58" i="1" s="1"/>
  <c r="G57" i="1"/>
  <c r="I57" i="1" s="1"/>
  <c r="G55" i="1"/>
  <c r="H55" i="1" s="1"/>
  <c r="G54" i="1"/>
  <c r="I54" i="1" s="1"/>
  <c r="G47" i="1"/>
  <c r="H47" i="1" s="1"/>
  <c r="G46" i="1"/>
  <c r="H46" i="1" s="1"/>
  <c r="G39" i="1"/>
  <c r="H39" i="1" s="1"/>
  <c r="G32" i="1"/>
  <c r="G31" i="1"/>
  <c r="H31" i="1" s="1"/>
  <c r="G26" i="1"/>
  <c r="I26" i="1" s="1"/>
  <c r="G18" i="1"/>
  <c r="I18" i="1" s="1"/>
  <c r="G118" i="1"/>
  <c r="H118" i="1" s="1"/>
  <c r="G43" i="1"/>
  <c r="H43" i="1" s="1"/>
  <c r="G95" i="1"/>
  <c r="G81" i="1"/>
  <c r="I81" i="1" s="1"/>
  <c r="G59" i="1"/>
  <c r="G48" i="1"/>
  <c r="I48" i="1" s="1"/>
  <c r="G40" i="1"/>
  <c r="I40" i="1" s="1"/>
  <c r="G33" i="1"/>
  <c r="H33" i="1" s="1"/>
  <c r="G29" i="1"/>
  <c r="G28" i="1"/>
  <c r="H28" i="1" s="1"/>
  <c r="G21" i="1"/>
  <c r="H21" i="1" s="1"/>
  <c r="G20" i="1"/>
  <c r="H20" i="1" s="1"/>
  <c r="G13" i="1"/>
  <c r="G12" i="1"/>
  <c r="H12" i="1" s="1"/>
  <c r="G9" i="1"/>
  <c r="I9" i="1" s="1"/>
  <c r="G6" i="1"/>
  <c r="I6" i="1" s="1"/>
  <c r="G77" i="1"/>
  <c r="G36" i="1"/>
  <c r="H36" i="1" s="1"/>
  <c r="P9" i="1"/>
  <c r="O9" i="1"/>
  <c r="Q11" i="1"/>
  <c r="M11" i="1"/>
  <c r="L11" i="1"/>
  <c r="K11" i="1"/>
  <c r="I13" i="1"/>
  <c r="H13" i="1"/>
  <c r="G14" i="1"/>
  <c r="O15" i="1"/>
  <c r="P15" i="1"/>
  <c r="Q17" i="1"/>
  <c r="M17" i="1"/>
  <c r="L17" i="1"/>
  <c r="K17" i="1"/>
  <c r="I21" i="1"/>
  <c r="G22" i="1"/>
  <c r="O23" i="1"/>
  <c r="P23" i="1"/>
  <c r="Q25" i="1"/>
  <c r="M25" i="1"/>
  <c r="L25" i="1"/>
  <c r="K25" i="1"/>
  <c r="I29" i="1"/>
  <c r="H29" i="1"/>
  <c r="G30" i="1"/>
  <c r="H41" i="1"/>
  <c r="I41" i="1"/>
  <c r="I44" i="1"/>
  <c r="I46" i="1"/>
  <c r="I3" i="1"/>
  <c r="H3" i="1"/>
  <c r="I4" i="1"/>
  <c r="I7" i="1"/>
  <c r="H7" i="1"/>
  <c r="K8" i="1"/>
  <c r="Q8" i="1"/>
  <c r="M8" i="1"/>
  <c r="P11" i="1"/>
  <c r="O11" i="1"/>
  <c r="H15" i="1"/>
  <c r="P16" i="1"/>
  <c r="O16" i="1"/>
  <c r="P17" i="1"/>
  <c r="O17" i="1"/>
  <c r="H23" i="1"/>
  <c r="P24" i="1"/>
  <c r="O24" i="1"/>
  <c r="P25" i="1"/>
  <c r="O25" i="1"/>
  <c r="I35" i="1"/>
  <c r="I45" i="1"/>
  <c r="I50" i="1"/>
  <c r="I59" i="1"/>
  <c r="H60" i="1"/>
  <c r="I70" i="1"/>
  <c r="I86" i="1"/>
  <c r="H99" i="1"/>
  <c r="I101" i="1"/>
  <c r="I193" i="1"/>
  <c r="K6" i="1"/>
  <c r="L7" i="1"/>
  <c r="K9" i="1"/>
  <c r="L14" i="1"/>
  <c r="M19" i="1"/>
  <c r="L22" i="1"/>
  <c r="M27" i="1"/>
  <c r="L30" i="1"/>
  <c r="Q30" i="1"/>
  <c r="I32" i="1"/>
  <c r="K34" i="1"/>
  <c r="Q36" i="1"/>
  <c r="M36" i="1"/>
  <c r="M37" i="1"/>
  <c r="Q37" i="1"/>
  <c r="K41" i="1"/>
  <c r="Q43" i="1"/>
  <c r="M43" i="1"/>
  <c r="M44" i="1"/>
  <c r="L45" i="1"/>
  <c r="K48" i="1"/>
  <c r="K49" i="1"/>
  <c r="Q51" i="1"/>
  <c r="M51" i="1"/>
  <c r="M52" i="1"/>
  <c r="L53" i="1"/>
  <c r="K55" i="1"/>
  <c r="Q55" i="1"/>
  <c r="L56" i="1"/>
  <c r="K59" i="1"/>
  <c r="Q60" i="1"/>
  <c r="M60" i="1"/>
  <c r="K60" i="1"/>
  <c r="H63" i="1"/>
  <c r="I65" i="1"/>
  <c r="H65" i="1"/>
  <c r="P68" i="1"/>
  <c r="O68" i="1"/>
  <c r="H71" i="1"/>
  <c r="I76" i="1"/>
  <c r="K82" i="1"/>
  <c r="Q82" i="1"/>
  <c r="M82" i="1"/>
  <c r="P84" i="1"/>
  <c r="O84" i="1"/>
  <c r="H102" i="1"/>
  <c r="L103" i="1"/>
  <c r="K103" i="1"/>
  <c r="M103" i="1"/>
  <c r="Q103" i="1"/>
  <c r="H104" i="1"/>
  <c r="I104" i="1"/>
  <c r="I113" i="1"/>
  <c r="I72" i="1"/>
  <c r="H72" i="1"/>
  <c r="H83" i="1"/>
  <c r="K96" i="1"/>
  <c r="M96" i="1"/>
  <c r="L96" i="1"/>
  <c r="K111" i="1"/>
  <c r="Q111" i="1"/>
  <c r="M111" i="1"/>
  <c r="L111" i="1"/>
  <c r="H123" i="1"/>
  <c r="L9" i="1"/>
  <c r="H16" i="1"/>
  <c r="I17" i="1"/>
  <c r="Q22" i="1"/>
  <c r="H48" i="1"/>
  <c r="H59" i="1"/>
  <c r="P64" i="1"/>
  <c r="O64" i="1"/>
  <c r="K66" i="1"/>
  <c r="Q66" i="1"/>
  <c r="M66" i="1"/>
  <c r="K70" i="1"/>
  <c r="Q70" i="1"/>
  <c r="M70" i="1"/>
  <c r="P72" i="1"/>
  <c r="O72" i="1"/>
  <c r="H75" i="1"/>
  <c r="I78" i="1"/>
  <c r="K86" i="1"/>
  <c r="Q86" i="1"/>
  <c r="M86" i="1"/>
  <c r="H92" i="1"/>
  <c r="H94" i="1"/>
  <c r="Q96" i="1"/>
  <c r="I97" i="1"/>
  <c r="O116" i="1"/>
  <c r="P116" i="1"/>
  <c r="I120" i="1"/>
  <c r="H120" i="1"/>
  <c r="I121" i="1"/>
  <c r="P135" i="1"/>
  <c r="O135" i="1"/>
  <c r="P139" i="1"/>
  <c r="O139" i="1"/>
  <c r="I142" i="1"/>
  <c r="K78" i="1"/>
  <c r="Q78" i="1"/>
  <c r="M78" i="1"/>
  <c r="P80" i="1"/>
  <c r="O80" i="1"/>
  <c r="I89" i="1"/>
  <c r="H89" i="1"/>
  <c r="I90" i="1"/>
  <c r="I108" i="1"/>
  <c r="L6" i="1"/>
  <c r="Q13" i="1"/>
  <c r="M13" i="1"/>
  <c r="M14" i="1"/>
  <c r="Q21" i="1"/>
  <c r="M21" i="1"/>
  <c r="Q29" i="1"/>
  <c r="M29" i="1"/>
  <c r="M6" i="1"/>
  <c r="M9" i="1"/>
  <c r="O12" i="1"/>
  <c r="P19" i="1"/>
  <c r="O20" i="1"/>
  <c r="P27" i="1"/>
  <c r="O28" i="1"/>
  <c r="Q32" i="1"/>
  <c r="M32" i="1"/>
  <c r="H32" i="1"/>
  <c r="M33" i="1"/>
  <c r="L34" i="1"/>
  <c r="Q34" i="1"/>
  <c r="I36" i="1"/>
  <c r="K36" i="1"/>
  <c r="K38" i="1"/>
  <c r="Q39" i="1"/>
  <c r="M39" i="1"/>
  <c r="M40" i="1"/>
  <c r="L41" i="1"/>
  <c r="Q41" i="1"/>
  <c r="K45" i="1"/>
  <c r="Q47" i="1"/>
  <c r="M47" i="1"/>
  <c r="M48" i="1"/>
  <c r="I51" i="1"/>
  <c r="K53" i="1"/>
  <c r="K56" i="1"/>
  <c r="Q58" i="1"/>
  <c r="M58" i="1"/>
  <c r="M59" i="1"/>
  <c r="P60" i="1"/>
  <c r="O60" i="1"/>
  <c r="K62" i="1"/>
  <c r="Q62" i="1"/>
  <c r="M62" i="1"/>
  <c r="L66" i="1"/>
  <c r="L70" i="1"/>
  <c r="K74" i="1"/>
  <c r="Q74" i="1"/>
  <c r="M74" i="1"/>
  <c r="I75" i="1"/>
  <c r="P76" i="1"/>
  <c r="O76" i="1"/>
  <c r="I77" i="1"/>
  <c r="H79" i="1"/>
  <c r="L86" i="1"/>
  <c r="O104" i="1"/>
  <c r="P104" i="1"/>
  <c r="P109" i="1"/>
  <c r="O109" i="1"/>
  <c r="P118" i="1"/>
  <c r="O118" i="1"/>
  <c r="K133" i="1"/>
  <c r="Q133" i="1"/>
  <c r="M133" i="1"/>
  <c r="L133" i="1"/>
  <c r="K64" i="1"/>
  <c r="K68" i="1"/>
  <c r="H69" i="1"/>
  <c r="K72" i="1"/>
  <c r="H73" i="1"/>
  <c r="K76" i="1"/>
  <c r="H77" i="1"/>
  <c r="K80" i="1"/>
  <c r="H81" i="1"/>
  <c r="K84" i="1"/>
  <c r="I88" i="1"/>
  <c r="K88" i="1"/>
  <c r="K89" i="1"/>
  <c r="K90" i="1"/>
  <c r="Q92" i="1"/>
  <c r="M92" i="1"/>
  <c r="M93" i="1"/>
  <c r="L94" i="1"/>
  <c r="L95" i="1"/>
  <c r="Q98" i="1"/>
  <c r="M98" i="1"/>
  <c r="L98" i="1"/>
  <c r="M99" i="1"/>
  <c r="Q99" i="1"/>
  <c r="L100" i="1"/>
  <c r="Q102" i="1"/>
  <c r="M102" i="1"/>
  <c r="O108" i="1"/>
  <c r="P108" i="1"/>
  <c r="I114" i="1"/>
  <c r="H114" i="1"/>
  <c r="K116" i="1"/>
  <c r="Q116" i="1"/>
  <c r="L116" i="1"/>
  <c r="Q118" i="1"/>
  <c r="M118" i="1"/>
  <c r="K118" i="1"/>
  <c r="O127" i="1"/>
  <c r="P127" i="1"/>
  <c r="K130" i="1"/>
  <c r="Q130" i="1"/>
  <c r="M130" i="1"/>
  <c r="L130" i="1"/>
  <c r="H139" i="1"/>
  <c r="H146" i="1"/>
  <c r="I147" i="1"/>
  <c r="K63" i="1"/>
  <c r="L64" i="1"/>
  <c r="K67" i="1"/>
  <c r="L68" i="1"/>
  <c r="K71" i="1"/>
  <c r="L72" i="1"/>
  <c r="K75" i="1"/>
  <c r="L76" i="1"/>
  <c r="K79" i="1"/>
  <c r="L80" i="1"/>
  <c r="K83" i="1"/>
  <c r="L84" i="1"/>
  <c r="M95" i="1"/>
  <c r="M100" i="1"/>
  <c r="P101" i="1"/>
  <c r="O101" i="1"/>
  <c r="K104" i="1"/>
  <c r="M104" i="1"/>
  <c r="Q104" i="1"/>
  <c r="H109" i="1"/>
  <c r="P110" i="1"/>
  <c r="O110" i="1"/>
  <c r="H112" i="1"/>
  <c r="P117" i="1"/>
  <c r="O117" i="1"/>
  <c r="Q129" i="1"/>
  <c r="M129" i="1"/>
  <c r="K129" i="1"/>
  <c r="K152" i="1"/>
  <c r="Q152" i="1"/>
  <c r="M152" i="1"/>
  <c r="L152" i="1"/>
  <c r="M64" i="1"/>
  <c r="M68" i="1"/>
  <c r="M72" i="1"/>
  <c r="M76" i="1"/>
  <c r="M80" i="1"/>
  <c r="M84" i="1"/>
  <c r="Q88" i="1"/>
  <c r="M88" i="1"/>
  <c r="M89" i="1"/>
  <c r="I92" i="1"/>
  <c r="Q94" i="1"/>
  <c r="K94" i="1"/>
  <c r="I98" i="1"/>
  <c r="O100" i="1"/>
  <c r="P100" i="1"/>
  <c r="L104" i="1"/>
  <c r="Q106" i="1"/>
  <c r="M106" i="1"/>
  <c r="L106" i="1"/>
  <c r="Q110" i="1"/>
  <c r="M110" i="1"/>
  <c r="K110" i="1"/>
  <c r="I125" i="1"/>
  <c r="H125" i="1"/>
  <c r="I126" i="1"/>
  <c r="H126" i="1"/>
  <c r="K127" i="1"/>
  <c r="Q127" i="1"/>
  <c r="L127" i="1"/>
  <c r="P128" i="1"/>
  <c r="O128" i="1"/>
  <c r="I137" i="1"/>
  <c r="I141" i="1"/>
  <c r="H149" i="1"/>
  <c r="H194" i="1"/>
  <c r="K148" i="1"/>
  <c r="Q148" i="1"/>
  <c r="M148" i="1"/>
  <c r="L115" i="1"/>
  <c r="L122" i="1"/>
  <c r="L126" i="1"/>
  <c r="P131" i="1"/>
  <c r="O131" i="1"/>
  <c r="I135" i="1"/>
  <c r="H135" i="1"/>
  <c r="I136" i="1"/>
  <c r="H138" i="1"/>
  <c r="K141" i="1"/>
  <c r="Q141" i="1"/>
  <c r="M141" i="1"/>
  <c r="K144" i="1"/>
  <c r="Q144" i="1"/>
  <c r="M144" i="1"/>
  <c r="L148" i="1"/>
  <c r="P150" i="1"/>
  <c r="O150" i="1"/>
  <c r="I152" i="1"/>
  <c r="H154" i="1"/>
  <c r="I159" i="1"/>
  <c r="I161" i="1"/>
  <c r="I163" i="1"/>
  <c r="I167" i="1"/>
  <c r="I169" i="1"/>
  <c r="I175" i="1"/>
  <c r="I177" i="1"/>
  <c r="I179" i="1"/>
  <c r="I185" i="1"/>
  <c r="I189" i="1"/>
  <c r="H190" i="1"/>
  <c r="K112" i="1"/>
  <c r="Q114" i="1"/>
  <c r="M114" i="1"/>
  <c r="M115" i="1"/>
  <c r="I118" i="1"/>
  <c r="K120" i="1"/>
  <c r="K123" i="1"/>
  <c r="Q125" i="1"/>
  <c r="M125" i="1"/>
  <c r="M126" i="1"/>
  <c r="H128" i="1"/>
  <c r="I129" i="1"/>
  <c r="I131" i="1"/>
  <c r="H131" i="1"/>
  <c r="K137" i="1"/>
  <c r="Q137" i="1"/>
  <c r="M137" i="1"/>
  <c r="I138" i="1"/>
  <c r="P146" i="1"/>
  <c r="O146" i="1"/>
  <c r="I150" i="1"/>
  <c r="H150" i="1"/>
  <c r="I151" i="1"/>
  <c r="H153" i="1"/>
  <c r="K131" i="1"/>
  <c r="K135" i="1"/>
  <c r="H136" i="1"/>
  <c r="K139" i="1"/>
  <c r="K143" i="1"/>
  <c r="K146" i="1"/>
  <c r="H147" i="1"/>
  <c r="K150" i="1"/>
  <c r="H151" i="1"/>
  <c r="H159" i="1"/>
  <c r="H161" i="1"/>
  <c r="H163" i="1"/>
  <c r="H167" i="1"/>
  <c r="H169" i="1"/>
  <c r="H175" i="1"/>
  <c r="H177" i="1"/>
  <c r="H179" i="1"/>
  <c r="H183" i="1"/>
  <c r="H185" i="1"/>
  <c r="H187" i="1"/>
  <c r="K134" i="1"/>
  <c r="K138" i="1"/>
  <c r="K142" i="1"/>
  <c r="L143" i="1"/>
  <c r="K145" i="1"/>
  <c r="K149" i="1"/>
  <c r="K153" i="1"/>
  <c r="Q154" i="1"/>
  <c r="M154" i="1"/>
  <c r="I195" i="1"/>
  <c r="H155" i="1" l="1"/>
  <c r="H91" i="1"/>
  <c r="H105" i="1"/>
  <c r="I82" i="1"/>
  <c r="I66" i="1"/>
  <c r="I87" i="1"/>
  <c r="I74" i="1"/>
  <c r="I58" i="1"/>
  <c r="I55" i="1"/>
  <c r="I39" i="1"/>
  <c r="I20" i="1"/>
  <c r="I133" i="6"/>
  <c r="H21" i="6"/>
  <c r="H86" i="6"/>
  <c r="H105" i="6"/>
  <c r="I57" i="6"/>
  <c r="H57" i="6"/>
  <c r="I22" i="6"/>
  <c r="H22" i="6"/>
  <c r="I37" i="6"/>
  <c r="H37" i="6"/>
  <c r="I143" i="6"/>
  <c r="H84" i="7"/>
  <c r="H65" i="7"/>
  <c r="I65" i="7"/>
  <c r="I91" i="7"/>
  <c r="H91" i="7"/>
  <c r="I95" i="7"/>
  <c r="H95" i="7"/>
  <c r="I76" i="7"/>
  <c r="H76" i="7"/>
  <c r="I77" i="7"/>
  <c r="H77" i="7"/>
  <c r="I6" i="7"/>
  <c r="H6" i="7"/>
  <c r="H17" i="7"/>
  <c r="I17" i="7"/>
  <c r="I127" i="7"/>
  <c r="H127" i="7"/>
  <c r="I117" i="7"/>
  <c r="H117" i="7"/>
  <c r="I143" i="7"/>
  <c r="H143" i="7"/>
  <c r="H59" i="7"/>
  <c r="I59" i="7"/>
  <c r="H33" i="7"/>
  <c r="I33" i="7"/>
  <c r="H128" i="7"/>
  <c r="I128" i="7"/>
  <c r="H11" i="7"/>
  <c r="I11" i="7"/>
  <c r="H39" i="7"/>
  <c r="I39" i="7"/>
  <c r="I165" i="7"/>
  <c r="H165" i="7"/>
  <c r="I154" i="7"/>
  <c r="H154" i="7"/>
  <c r="H150" i="7"/>
  <c r="I150" i="7"/>
  <c r="H168" i="7"/>
  <c r="I168" i="7"/>
  <c r="H176" i="7"/>
  <c r="I176" i="7"/>
  <c r="H192" i="7"/>
  <c r="I192" i="7"/>
  <c r="H18" i="1"/>
  <c r="H6" i="1"/>
  <c r="I59" i="6"/>
  <c r="H59" i="6"/>
  <c r="H80" i="6"/>
  <c r="H85" i="6"/>
  <c r="I85" i="6"/>
  <c r="I153" i="6"/>
  <c r="H153" i="6"/>
  <c r="I33" i="1"/>
  <c r="H171" i="1"/>
  <c r="H140" i="1"/>
  <c r="H132" i="1"/>
  <c r="I144" i="1"/>
  <c r="I43" i="1"/>
  <c r="I93" i="1"/>
  <c r="H24" i="1"/>
  <c r="H57" i="1"/>
  <c r="H38" i="1"/>
  <c r="I12" i="1"/>
  <c r="H43" i="6"/>
  <c r="I23" i="6"/>
  <c r="I132" i="6"/>
  <c r="H92" i="6"/>
  <c r="I92" i="6"/>
  <c r="I4" i="6"/>
  <c r="H4" i="6"/>
  <c r="H27" i="6"/>
  <c r="I27" i="6"/>
  <c r="I52" i="6"/>
  <c r="I139" i="7"/>
  <c r="I106" i="7"/>
  <c r="I88" i="7"/>
  <c r="H78" i="7"/>
  <c r="H98" i="7"/>
  <c r="I28" i="1"/>
  <c r="H124" i="7"/>
  <c r="I124" i="7"/>
  <c r="H138" i="7"/>
  <c r="I138" i="7"/>
  <c r="H163" i="7"/>
  <c r="I163" i="7"/>
  <c r="H179" i="7"/>
  <c r="I179" i="7"/>
  <c r="I147" i="7"/>
  <c r="H147" i="7"/>
  <c r="H158" i="7"/>
  <c r="I158" i="7"/>
  <c r="H46" i="9"/>
  <c r="I164" i="9"/>
  <c r="H54" i="9"/>
  <c r="H21" i="9"/>
  <c r="H141" i="9"/>
  <c r="I96" i="9"/>
  <c r="H29" i="9"/>
  <c r="H66" i="9"/>
  <c r="I195" i="9"/>
  <c r="H193" i="8"/>
  <c r="H149" i="8"/>
  <c r="I180" i="8"/>
  <c r="H58" i="8"/>
  <c r="H51" i="8"/>
  <c r="H142" i="8"/>
  <c r="I118" i="8"/>
  <c r="I48" i="8"/>
  <c r="I31" i="8"/>
  <c r="I29" i="8"/>
  <c r="H105" i="8"/>
  <c r="H103" i="8"/>
  <c r="H92" i="8"/>
  <c r="I3" i="8"/>
  <c r="I102" i="8"/>
  <c r="I78" i="8"/>
  <c r="H113" i="8"/>
  <c r="H53" i="8"/>
  <c r="I52" i="8"/>
  <c r="H168" i="9"/>
  <c r="I121" i="9"/>
  <c r="I187" i="9"/>
  <c r="I180" i="9"/>
  <c r="I101" i="9"/>
  <c r="I191" i="9"/>
  <c r="H145" i="9"/>
  <c r="H109" i="9"/>
  <c r="I20" i="9"/>
  <c r="I22" i="9"/>
  <c r="H16" i="9"/>
  <c r="I118" i="9"/>
  <c r="H83" i="9"/>
  <c r="H72" i="9"/>
  <c r="I77" i="9"/>
  <c r="I86" i="9"/>
  <c r="I12" i="9"/>
  <c r="I131" i="7"/>
  <c r="H113" i="7"/>
  <c r="H93" i="7"/>
  <c r="I111" i="7"/>
  <c r="I46" i="7"/>
  <c r="H19" i="7"/>
  <c r="H102" i="7"/>
  <c r="I94" i="7"/>
  <c r="I30" i="7"/>
  <c r="I53" i="7"/>
  <c r="I15" i="7"/>
  <c r="I174" i="8"/>
  <c r="I152" i="8"/>
  <c r="H37" i="8"/>
  <c r="H84" i="8"/>
  <c r="H96" i="8"/>
  <c r="H47" i="8"/>
  <c r="I43" i="8"/>
  <c r="I140" i="9"/>
  <c r="H183" i="9"/>
  <c r="H126" i="9"/>
  <c r="I26" i="9"/>
  <c r="I88" i="9"/>
  <c r="H76" i="9"/>
  <c r="I3" i="9"/>
  <c r="H8" i="9"/>
  <c r="I116" i="9"/>
  <c r="H55" i="9"/>
  <c r="H70" i="9"/>
  <c r="H193" i="9"/>
  <c r="H177" i="9"/>
  <c r="H154" i="9"/>
  <c r="I112" i="9"/>
  <c r="I100" i="9"/>
  <c r="H161" i="9"/>
  <c r="I32" i="9"/>
  <c r="H91" i="9"/>
  <c r="I122" i="9"/>
  <c r="H122" i="9"/>
  <c r="H99" i="9"/>
  <c r="I89" i="9"/>
  <c r="I67" i="9"/>
  <c r="H135" i="9"/>
  <c r="I194" i="9"/>
  <c r="I186" i="9"/>
  <c r="I178" i="9"/>
  <c r="H157" i="9"/>
  <c r="I143" i="9"/>
  <c r="H137" i="9"/>
  <c r="H189" i="9"/>
  <c r="H173" i="9"/>
  <c r="I36" i="9"/>
  <c r="H148" i="9"/>
  <c r="I133" i="9"/>
  <c r="I127" i="9"/>
  <c r="I49" i="9"/>
  <c r="H113" i="9"/>
  <c r="H111" i="9"/>
  <c r="I107" i="9"/>
  <c r="H102" i="9"/>
  <c r="H24" i="9"/>
  <c r="H23" i="9"/>
  <c r="H87" i="9"/>
  <c r="I75" i="9"/>
  <c r="I94" i="9"/>
  <c r="I18" i="9"/>
  <c r="H43" i="9"/>
  <c r="I65" i="9"/>
  <c r="H65" i="9"/>
  <c r="I155" i="9"/>
  <c r="H155" i="9"/>
  <c r="H159" i="9"/>
  <c r="I159" i="9"/>
  <c r="I163" i="9"/>
  <c r="H163" i="9"/>
  <c r="H167" i="9"/>
  <c r="I167" i="9"/>
  <c r="I171" i="9"/>
  <c r="H171" i="9"/>
  <c r="H5" i="9"/>
  <c r="I69" i="9"/>
  <c r="H132" i="9"/>
  <c r="I80" i="9"/>
  <c r="H17" i="9"/>
  <c r="H34" i="9"/>
  <c r="I34" i="9"/>
  <c r="I38" i="9"/>
  <c r="H38" i="9"/>
  <c r="H61" i="9"/>
  <c r="I61" i="9"/>
  <c r="I58" i="9"/>
  <c r="H169" i="9"/>
  <c r="I134" i="9"/>
  <c r="I4" i="9"/>
  <c r="H151" i="9"/>
  <c r="I151" i="9"/>
  <c r="H185" i="9"/>
  <c r="I170" i="9"/>
  <c r="H25" i="9"/>
  <c r="H39" i="9"/>
  <c r="I39" i="9"/>
  <c r="I63" i="9"/>
  <c r="I68" i="9"/>
  <c r="H91" i="8"/>
  <c r="I91" i="8"/>
  <c r="I136" i="8"/>
  <c r="H117" i="8"/>
  <c r="I120" i="8"/>
  <c r="H77" i="8"/>
  <c r="I73" i="8"/>
  <c r="H64" i="8"/>
  <c r="I69" i="8"/>
  <c r="H14" i="8"/>
  <c r="I14" i="8"/>
  <c r="I114" i="8"/>
  <c r="H114" i="8"/>
  <c r="I185" i="8"/>
  <c r="H185" i="8"/>
  <c r="I187" i="8"/>
  <c r="H187" i="8"/>
  <c r="I173" i="8"/>
  <c r="H173" i="8"/>
  <c r="I175" i="8"/>
  <c r="H175" i="8"/>
  <c r="H67" i="8"/>
  <c r="I67" i="8"/>
  <c r="H146" i="8"/>
  <c r="H188" i="8"/>
  <c r="H35" i="8"/>
  <c r="I153" i="8"/>
  <c r="H129" i="8"/>
  <c r="H110" i="8"/>
  <c r="I100" i="8"/>
  <c r="I76" i="8"/>
  <c r="I93" i="8"/>
  <c r="H16" i="8"/>
  <c r="I16" i="8"/>
  <c r="I27" i="8"/>
  <c r="H27" i="8"/>
  <c r="H44" i="8"/>
  <c r="I44" i="8"/>
  <c r="H83" i="8"/>
  <c r="I83" i="8"/>
  <c r="I163" i="8"/>
  <c r="H163" i="8"/>
  <c r="I61" i="8"/>
  <c r="H61" i="8"/>
  <c r="I39" i="8"/>
  <c r="H39" i="8"/>
  <c r="I181" i="8"/>
  <c r="H181" i="8"/>
  <c r="I183" i="8"/>
  <c r="H183" i="8"/>
  <c r="I190" i="8"/>
  <c r="H190" i="8"/>
  <c r="I194" i="8"/>
  <c r="H194" i="8"/>
  <c r="I161" i="8"/>
  <c r="H161" i="8"/>
  <c r="H89" i="8"/>
  <c r="I89" i="8"/>
  <c r="I111" i="8"/>
  <c r="H111" i="8"/>
  <c r="I140" i="8"/>
  <c r="H140" i="8"/>
  <c r="I169" i="8"/>
  <c r="H169" i="8"/>
  <c r="I171" i="8"/>
  <c r="H171" i="8"/>
  <c r="I165" i="8"/>
  <c r="H165" i="8"/>
  <c r="I167" i="8"/>
  <c r="H167" i="8"/>
  <c r="H170" i="8"/>
  <c r="H8" i="8"/>
  <c r="H5" i="8"/>
  <c r="I98" i="8"/>
  <c r="I57" i="8"/>
  <c r="I121" i="8"/>
  <c r="H121" i="8"/>
  <c r="H85" i="8"/>
  <c r="I85" i="8"/>
  <c r="I108" i="8"/>
  <c r="H108" i="8"/>
  <c r="I33" i="8"/>
  <c r="H33" i="8"/>
  <c r="I177" i="8"/>
  <c r="H177" i="8"/>
  <c r="I179" i="8"/>
  <c r="H179" i="8"/>
  <c r="I155" i="8"/>
  <c r="H155" i="8"/>
  <c r="I157" i="8"/>
  <c r="H157" i="8"/>
  <c r="H30" i="8"/>
  <c r="I30" i="8"/>
  <c r="I126" i="8"/>
  <c r="H126" i="8"/>
  <c r="I159" i="8"/>
  <c r="H159" i="8"/>
  <c r="I190" i="7"/>
  <c r="H151" i="7"/>
  <c r="H31" i="7"/>
  <c r="I166" i="7"/>
  <c r="I9" i="7"/>
  <c r="I132" i="7"/>
  <c r="I41" i="7"/>
  <c r="I26" i="7"/>
  <c r="H25" i="7"/>
  <c r="I55" i="7"/>
  <c r="I97" i="7"/>
  <c r="I83" i="7"/>
  <c r="H63" i="7"/>
  <c r="I67" i="7"/>
  <c r="I79" i="7"/>
  <c r="I125" i="7"/>
  <c r="H87" i="7"/>
  <c r="I16" i="7"/>
  <c r="H28" i="7"/>
  <c r="H74" i="7"/>
  <c r="H70" i="7"/>
  <c r="I64" i="7"/>
  <c r="I23" i="7"/>
  <c r="H105" i="7"/>
  <c r="I182" i="7"/>
  <c r="I29" i="7"/>
  <c r="H108" i="7"/>
  <c r="H81" i="7"/>
  <c r="I18" i="7"/>
  <c r="I13" i="7"/>
  <c r="H88" i="6"/>
  <c r="I65" i="6"/>
  <c r="I144" i="6"/>
  <c r="H140" i="6"/>
  <c r="H135" i="6"/>
  <c r="H31" i="6"/>
  <c r="H5" i="6"/>
  <c r="I39" i="6"/>
  <c r="I131" i="6"/>
  <c r="I183" i="6"/>
  <c r="I175" i="6"/>
  <c r="H157" i="6"/>
  <c r="I190" i="6"/>
  <c r="I174" i="6"/>
  <c r="H138" i="6"/>
  <c r="I122" i="6"/>
  <c r="H115" i="6"/>
  <c r="I193" i="6"/>
  <c r="I128" i="6"/>
  <c r="I182" i="6"/>
  <c r="I172" i="6"/>
  <c r="H145" i="6"/>
  <c r="H109" i="6"/>
  <c r="I15" i="6"/>
  <c r="I163" i="6"/>
  <c r="H146" i="6"/>
  <c r="I41" i="6"/>
  <c r="I112" i="6"/>
  <c r="I160" i="6"/>
  <c r="I7" i="6"/>
  <c r="H7" i="6"/>
  <c r="I24" i="6"/>
  <c r="H95" i="6"/>
  <c r="H121" i="6"/>
  <c r="I106" i="6"/>
  <c r="I94" i="6"/>
  <c r="I18" i="6"/>
  <c r="H142" i="6"/>
  <c r="I74" i="6"/>
  <c r="H74" i="6"/>
  <c r="I35" i="6"/>
  <c r="H35" i="6"/>
  <c r="H47" i="6"/>
  <c r="I47" i="6"/>
  <c r="I48" i="6"/>
  <c r="H48" i="6"/>
  <c r="I126" i="6"/>
  <c r="H126" i="6"/>
  <c r="I14" i="6"/>
  <c r="I12" i="6"/>
  <c r="I32" i="6"/>
  <c r="I103" i="6"/>
  <c r="H16" i="6"/>
  <c r="H107" i="6"/>
  <c r="I107" i="6"/>
  <c r="H53" i="6"/>
  <c r="H17" i="6"/>
  <c r="I99" i="6"/>
  <c r="I70" i="6"/>
  <c r="H70" i="6"/>
  <c r="I72" i="6"/>
  <c r="H72" i="6"/>
  <c r="H9" i="6"/>
  <c r="I9" i="6"/>
  <c r="H10" i="6"/>
  <c r="I10" i="6"/>
  <c r="I20" i="6"/>
  <c r="H118" i="6"/>
  <c r="H73" i="6"/>
  <c r="I40" i="6"/>
  <c r="I93" i="6"/>
  <c r="I6" i="6"/>
  <c r="I101" i="6"/>
  <c r="H44" i="6"/>
  <c r="I89" i="6"/>
  <c r="I78" i="6"/>
  <c r="H78" i="6"/>
  <c r="I139" i="6"/>
  <c r="H139" i="6"/>
  <c r="I49" i="6"/>
  <c r="H49" i="6"/>
  <c r="I67" i="6"/>
  <c r="H67" i="6"/>
  <c r="I77" i="6"/>
  <c r="H77" i="6"/>
  <c r="H123" i="6"/>
  <c r="I123" i="6"/>
  <c r="I14" i="1"/>
  <c r="H14" i="1"/>
  <c r="I111" i="1"/>
  <c r="H111" i="1"/>
  <c r="H130" i="1"/>
  <c r="I130" i="1"/>
  <c r="H158" i="1"/>
  <c r="I158" i="1"/>
  <c r="H166" i="1"/>
  <c r="I166" i="1"/>
  <c r="H174" i="1"/>
  <c r="I174" i="1"/>
  <c r="H182" i="1"/>
  <c r="I182" i="1"/>
  <c r="I67" i="1"/>
  <c r="H42" i="1"/>
  <c r="H9" i="1"/>
  <c r="I181" i="1"/>
  <c r="I173" i="1"/>
  <c r="I157" i="1"/>
  <c r="I145" i="1"/>
  <c r="H96" i="1"/>
  <c r="I106" i="1"/>
  <c r="I25" i="1"/>
  <c r="H61" i="1"/>
  <c r="H40" i="1"/>
  <c r="H5" i="1"/>
  <c r="I49" i="1"/>
  <c r="I119" i="1"/>
  <c r="H119" i="1"/>
  <c r="I100" i="1"/>
  <c r="H100" i="1"/>
  <c r="I116" i="1"/>
  <c r="H116" i="1"/>
  <c r="H160" i="1"/>
  <c r="I160" i="1"/>
  <c r="H168" i="1"/>
  <c r="I168" i="1"/>
  <c r="H176" i="1"/>
  <c r="I176" i="1"/>
  <c r="H184" i="1"/>
  <c r="I184" i="1"/>
  <c r="H53" i="1"/>
  <c r="H165" i="1"/>
  <c r="H134" i="1"/>
  <c r="H117" i="1"/>
  <c r="H122" i="1"/>
  <c r="I143" i="1"/>
  <c r="H115" i="1"/>
  <c r="I110" i="1"/>
  <c r="H84" i="1"/>
  <c r="H68" i="1"/>
  <c r="I64" i="1"/>
  <c r="I127" i="1"/>
  <c r="H80" i="1"/>
  <c r="I124" i="1"/>
  <c r="I34" i="1"/>
  <c r="I22" i="1"/>
  <c r="H22" i="1"/>
  <c r="H162" i="1"/>
  <c r="I162" i="1"/>
  <c r="H170" i="1"/>
  <c r="I170" i="1"/>
  <c r="H178" i="1"/>
  <c r="I178" i="1"/>
  <c r="H186" i="1"/>
  <c r="I186" i="1"/>
  <c r="I31" i="1"/>
  <c r="H27" i="1"/>
  <c r="H19" i="1"/>
  <c r="I8" i="1"/>
  <c r="H56" i="1"/>
  <c r="I52" i="1"/>
  <c r="I30" i="1"/>
  <c r="H30" i="1"/>
  <c r="I95" i="1"/>
  <c r="H95" i="1"/>
  <c r="I191" i="1"/>
  <c r="H107" i="1"/>
  <c r="I148" i="1"/>
  <c r="I133" i="1"/>
  <c r="H192" i="1"/>
  <c r="H85" i="1"/>
  <c r="I11" i="1"/>
  <c r="I62" i="1"/>
  <c r="I47" i="1"/>
  <c r="I37" i="1"/>
  <c r="H10" i="1"/>
  <c r="H26" i="1"/>
  <c r="H103" i="1"/>
  <c r="I103" i="1"/>
  <c r="H156" i="1"/>
  <c r="I156" i="1"/>
  <c r="H164" i="1"/>
  <c r="I164" i="1"/>
  <c r="H172" i="1"/>
  <c r="I172" i="1"/>
  <c r="H180" i="1"/>
  <c r="I180" i="1"/>
  <c r="H188" i="1"/>
  <c r="I188" i="1"/>
</calcChain>
</file>

<file path=xl/sharedStrings.xml><?xml version="1.0" encoding="utf-8"?>
<sst xmlns="http://schemas.openxmlformats.org/spreadsheetml/2006/main" count="2725" uniqueCount="264">
  <si>
    <t>LHA April 2020 Covid uprated</t>
  </si>
  <si>
    <t>Calendar Monthly Equivalent</t>
  </si>
  <si>
    <t>Minimum Wage affordability based on Part and Full-time hours for SRA</t>
  </si>
  <si>
    <t>Minimum Wage affordability based on Part and Full-time hours for Private Rentals</t>
  </si>
  <si>
    <t>Affordability based on Average Median Earnings of 18-21 year olds</t>
  </si>
  <si>
    <t>Mortgage affordability - based on average earnings (all workers), average advance and average mortgage for new purchase</t>
  </si>
  <si>
    <t>Average Median Earnings pw 18-21 year olds all</t>
  </si>
  <si>
    <t>BRMA</t>
  </si>
  <si>
    <t>Region</t>
  </si>
  <si>
    <t>CAT A</t>
  </si>
  <si>
    <t>CAT A (uplift Col a by 1.08631007156029</t>
  </si>
  <si>
    <t>UC u-25</t>
  </si>
  <si>
    <t>Max UK UC</t>
  </si>
  <si>
    <t>Tapered take home income</t>
  </si>
  <si>
    <t>Eligible for UC?</t>
  </si>
  <si>
    <t>Difference</t>
  </si>
  <si>
    <t>If SRA set at 30th percentile</t>
  </si>
  <si>
    <t>difference</t>
  </si>
  <si>
    <t>Apprentice MW as % of SRA Rent (£4.15 p/h) full-time 17.5 hours</t>
  </si>
  <si>
    <t>Apprentice MW as % of SRA Rent (£4.15 p/h) full-time 35 hours</t>
  </si>
  <si>
    <t>Average Private Rents p/m £</t>
  </si>
  <si>
    <t>Apprentice MW as % of Rent (£4.15 p/h). PT hours of 17.5 p/w</t>
  </si>
  <si>
    <t>Apprentice MW as % of Rent (£4.15p/h). FT hours of 35 p/w</t>
  </si>
  <si>
    <t>Average Median Earnings pw 18-21 year old all as % of Rent (p/w£)</t>
  </si>
  <si>
    <t>Mortgage repayments as a percentage of disposable income  (national, Q2 2020)</t>
  </si>
  <si>
    <t>EYH Areas</t>
  </si>
  <si>
    <t>EYH Member Charities</t>
  </si>
  <si>
    <t>Ashford</t>
  </si>
  <si>
    <t>South East</t>
  </si>
  <si>
    <t>Aylesbury</t>
  </si>
  <si>
    <t>Barnsley</t>
  </si>
  <si>
    <t>Yorkshire and the Humber</t>
  </si>
  <si>
    <t>Centrepoint</t>
  </si>
  <si>
    <t>Minimum Wage Rates 2020/21</t>
  </si>
  <si>
    <t>Barrow-in-Furness</t>
  </si>
  <si>
    <t>North East</t>
  </si>
  <si>
    <t>Minimum wage p/hr</t>
  </si>
  <si>
    <t>p/a</t>
  </si>
  <si>
    <t>Annual Take home pay</t>
  </si>
  <si>
    <t>p/month</t>
  </si>
  <si>
    <t>Basingstoke</t>
  </si>
  <si>
    <t>Step by Srep</t>
  </si>
  <si>
    <t>Apprentice</t>
  </si>
  <si>
    <t>Bath</t>
  </si>
  <si>
    <t>South West</t>
  </si>
  <si>
    <t>Under 18</t>
  </si>
  <si>
    <t>Bedford</t>
  </si>
  <si>
    <t>East of England</t>
  </si>
  <si>
    <t>18 to 20</t>
  </si>
  <si>
    <t>Birmingham</t>
  </si>
  <si>
    <t>West Midlands</t>
  </si>
  <si>
    <t>St Basils</t>
  </si>
  <si>
    <t>21 to 24</t>
  </si>
  <si>
    <t>Black Country</t>
  </si>
  <si>
    <t>25+</t>
  </si>
  <si>
    <t>Blackwater Valley</t>
  </si>
  <si>
    <t>Bolton and Bury</t>
  </si>
  <si>
    <t>North West</t>
  </si>
  <si>
    <t>Bournemouth</t>
  </si>
  <si>
    <t>Bradford &amp; South Dales</t>
  </si>
  <si>
    <t>Yorkshire and The Humber</t>
  </si>
  <si>
    <t>Brighton and Hove</t>
  </si>
  <si>
    <t>Bristol</t>
  </si>
  <si>
    <t>1625 Independent People</t>
  </si>
  <si>
    <t>Bury St Edmunds</t>
  </si>
  <si>
    <t>Cambridge</t>
  </si>
  <si>
    <t>Canterbury</t>
  </si>
  <si>
    <t>Central Greater Manchester</t>
  </si>
  <si>
    <t>Central Lancs</t>
  </si>
  <si>
    <t>Central London</t>
  </si>
  <si>
    <t>London</t>
  </si>
  <si>
    <t>Central Norfolk &amp; Norwich</t>
  </si>
  <si>
    <t>The Benjamin Foundation</t>
  </si>
  <si>
    <t>Chelmsford</t>
  </si>
  <si>
    <t>Cheltenham</t>
  </si>
  <si>
    <t>Cherwell Valley</t>
  </si>
  <si>
    <t>Chesterfield</t>
  </si>
  <si>
    <t>East Midlands</t>
  </si>
  <si>
    <t>Chichester</t>
  </si>
  <si>
    <t>Chilterns</t>
  </si>
  <si>
    <t>Colchester</t>
  </si>
  <si>
    <t>Coventry</t>
  </si>
  <si>
    <t>Crawley &amp; Reigate</t>
  </si>
  <si>
    <t>Darlington</t>
  </si>
  <si>
    <t>Derby</t>
  </si>
  <si>
    <t>Doncaster</t>
  </si>
  <si>
    <t>Roundabout</t>
  </si>
  <si>
    <t>Dover-Shepway</t>
  </si>
  <si>
    <t>Durham</t>
  </si>
  <si>
    <t>East Cheshire</t>
  </si>
  <si>
    <t>East Lancs</t>
  </si>
  <si>
    <t>East Thames Valley</t>
  </si>
  <si>
    <t>Eastbourne</t>
  </si>
  <si>
    <t>Eastern Staffordshire</t>
  </si>
  <si>
    <t>Exeter</t>
  </si>
  <si>
    <t>Fylde Coast</t>
  </si>
  <si>
    <t>Gloucester</t>
  </si>
  <si>
    <t>Grantham &amp; Newark</t>
  </si>
  <si>
    <t>Greater Liverpool</t>
  </si>
  <si>
    <t>Grimsby</t>
  </si>
  <si>
    <t>Guildford</t>
  </si>
  <si>
    <t>Amber Foundation</t>
  </si>
  <si>
    <t>Halifax</t>
  </si>
  <si>
    <t>Harlow &amp; Stortford</t>
  </si>
  <si>
    <t>Harrogate</t>
  </si>
  <si>
    <t>Herefordshire</t>
  </si>
  <si>
    <t>High Weald</t>
  </si>
  <si>
    <t>Hull &amp; East Riding</t>
  </si>
  <si>
    <t>Huntingdon</t>
  </si>
  <si>
    <t>Inner East London</t>
  </si>
  <si>
    <t>Inner North London</t>
  </si>
  <si>
    <t>Inner South East London</t>
  </si>
  <si>
    <t>Inner South West London</t>
  </si>
  <si>
    <t>Inner West London</t>
  </si>
  <si>
    <t>Ipswich</t>
  </si>
  <si>
    <t>Isle of Wight</t>
  </si>
  <si>
    <t>Kendal</t>
  </si>
  <si>
    <t>Kernow West</t>
  </si>
  <si>
    <t>Kings Lynn</t>
  </si>
  <si>
    <t>Kirklees</t>
  </si>
  <si>
    <t>Lancaster</t>
  </si>
  <si>
    <t>Leeds</t>
  </si>
  <si>
    <t>Leicester</t>
  </si>
  <si>
    <t>Lincoln</t>
  </si>
  <si>
    <t>Lincolnshire Fens</t>
  </si>
  <si>
    <t>Lowestoft &amp; Great Yarmouth</t>
  </si>
  <si>
    <t>Luton</t>
  </si>
  <si>
    <t>Maidstone</t>
  </si>
  <si>
    <t>Medway &amp; Swale</t>
  </si>
  <si>
    <t>Mendip</t>
  </si>
  <si>
    <t>Mid &amp; East Devon</t>
  </si>
  <si>
    <t>Mid &amp; West Dorset</t>
  </si>
  <si>
    <t>Mid Staffs</t>
  </si>
  <si>
    <t>Milton Keynes</t>
  </si>
  <si>
    <t>Newbury</t>
  </si>
  <si>
    <t>North Cheshire</t>
  </si>
  <si>
    <t>North Cornwall &amp; Devon Borders</t>
  </si>
  <si>
    <t>North Cumbria</t>
  </si>
  <si>
    <t>North Devon</t>
  </si>
  <si>
    <t>North Nottingham</t>
  </si>
  <si>
    <t>North West Kent</t>
  </si>
  <si>
    <t>North West London</t>
  </si>
  <si>
    <t>Northampton</t>
  </si>
  <si>
    <t>Northants Central</t>
  </si>
  <si>
    <t>Northumberland</t>
  </si>
  <si>
    <t>Nottingham</t>
  </si>
  <si>
    <t>Oldham &amp; Rochdale</t>
  </si>
  <si>
    <t>Outer East London</t>
  </si>
  <si>
    <t>Outer North East London</t>
  </si>
  <si>
    <t>Outer North London</t>
  </si>
  <si>
    <t>Outer South East London</t>
  </si>
  <si>
    <t>Outer South London</t>
  </si>
  <si>
    <t>Outer South West London</t>
  </si>
  <si>
    <t>Outer West London</t>
  </si>
  <si>
    <t>Oxford</t>
  </si>
  <si>
    <t>Peaks &amp; Dales</t>
  </si>
  <si>
    <t>Peterborough</t>
  </si>
  <si>
    <t>Plymouth</t>
  </si>
  <si>
    <t>Portsmouth</t>
  </si>
  <si>
    <t>Reading</t>
  </si>
  <si>
    <t>Richmond &amp; Hambleton</t>
  </si>
  <si>
    <t>Rotherham</t>
  </si>
  <si>
    <t>Rugby &amp; East</t>
  </si>
  <si>
    <t>Salisbury</t>
  </si>
  <si>
    <t>Scarborough</t>
  </si>
  <si>
    <t>Scunthorpe</t>
  </si>
  <si>
    <t>Sheffield</t>
  </si>
  <si>
    <t>Shropshire</t>
  </si>
  <si>
    <t>Solihull</t>
  </si>
  <si>
    <t>South Cheshire</t>
  </si>
  <si>
    <t>South Devon</t>
  </si>
  <si>
    <t>South East Herts</t>
  </si>
  <si>
    <t>South West Essex</t>
  </si>
  <si>
    <t>South West Herts</t>
  </si>
  <si>
    <t>Southampton</t>
  </si>
  <si>
    <t>Southend</t>
  </si>
  <si>
    <t>Southern Greater Manchester</t>
  </si>
  <si>
    <t>Southport</t>
  </si>
  <si>
    <t>St Helens</t>
  </si>
  <si>
    <t>Staffordshire North</t>
  </si>
  <si>
    <t>Stevenage &amp; North Herts</t>
  </si>
  <si>
    <t>Sunderland</t>
  </si>
  <si>
    <t>Sussex East</t>
  </si>
  <si>
    <t>Swindon</t>
  </si>
  <si>
    <t>Tameside &amp; Glossop</t>
  </si>
  <si>
    <t>Taunton &amp; West Somerset</t>
  </si>
  <si>
    <t>Teesside</t>
  </si>
  <si>
    <t>Thanet</t>
  </si>
  <si>
    <t>Tyneside</t>
  </si>
  <si>
    <t>Wakefield</t>
  </si>
  <si>
    <t>Walton</t>
  </si>
  <si>
    <t>Warwickshire South</t>
  </si>
  <si>
    <t>West Cheshire</t>
  </si>
  <si>
    <t>West Cumbria</t>
  </si>
  <si>
    <t>West Pennine</t>
  </si>
  <si>
    <t>West Wiltshire</t>
  </si>
  <si>
    <t>Weston-S-Mare</t>
  </si>
  <si>
    <t>Wigan</t>
  </si>
  <si>
    <t>Winchester</t>
  </si>
  <si>
    <t>Wirral</t>
  </si>
  <si>
    <t>Wolds and Coast</t>
  </si>
  <si>
    <t>Worcester North</t>
  </si>
  <si>
    <t>Worcester South</t>
  </si>
  <si>
    <t>Worthing</t>
  </si>
  <si>
    <t>Yeovil</t>
  </si>
  <si>
    <t>York</t>
  </si>
  <si>
    <t>Aberdeen and Shire</t>
  </si>
  <si>
    <t>Scotland</t>
  </si>
  <si>
    <t>Argyll and Bute</t>
  </si>
  <si>
    <t>Ayrshires</t>
  </si>
  <si>
    <t>Dumfries and Galloway</t>
  </si>
  <si>
    <t>Dundee and Angus</t>
  </si>
  <si>
    <t>East Dunbartonshire</t>
  </si>
  <si>
    <t>Fife</t>
  </si>
  <si>
    <t>Forth Valley</t>
  </si>
  <si>
    <t>Greater Glasgow</t>
  </si>
  <si>
    <t>Highland and Islands</t>
  </si>
  <si>
    <t>Lothian</t>
  </si>
  <si>
    <t>North Lanarkshire</t>
  </si>
  <si>
    <t>Perth and Kinross</t>
  </si>
  <si>
    <t>Renfrewshire/ Inverclyde</t>
  </si>
  <si>
    <t>Scottish Borders</t>
  </si>
  <si>
    <t>South Lanarkshire</t>
  </si>
  <si>
    <t>West Dunbartonshire</t>
  </si>
  <si>
    <t>West Lothian</t>
  </si>
  <si>
    <t>Blaenau Gwent</t>
  </si>
  <si>
    <t>Wales</t>
  </si>
  <si>
    <t>Brecon and Radnor</t>
  </si>
  <si>
    <t>Bridgend</t>
  </si>
  <si>
    <t>Caerphilly</t>
  </si>
  <si>
    <t>Cardiff</t>
  </si>
  <si>
    <t>Carmarthenshire</t>
  </si>
  <si>
    <t>Ceredigion</t>
  </si>
  <si>
    <t>Flintshire</t>
  </si>
  <si>
    <t>Merthyr Cynon</t>
  </si>
  <si>
    <t>Monmouthshire</t>
  </si>
  <si>
    <t>Neath Port Talbot</t>
  </si>
  <si>
    <t>Newport</t>
  </si>
  <si>
    <t>North Clwyd</t>
  </si>
  <si>
    <t>North Powys</t>
  </si>
  <si>
    <t>North West Wales</t>
  </si>
  <si>
    <t>Pembrokeshire</t>
  </si>
  <si>
    <t>South Gwynedd</t>
  </si>
  <si>
    <t>Swansea</t>
  </si>
  <si>
    <t>Taff Rhondda</t>
  </si>
  <si>
    <t>Torfaen</t>
  </si>
  <si>
    <t>Vale of Glamorgan</t>
  </si>
  <si>
    <t>Wrexham</t>
  </si>
  <si>
    <t>Apprentice MW as % of SRA Rent (£4.55 p/h) full-time 17.5 hours</t>
  </si>
  <si>
    <t>Apprentice MW as % of SRA Rent (£4.55 p/h) full-time 35 hours</t>
  </si>
  <si>
    <t>Apprentice MW as % of Rent (£4.55 p/h). PT hours of 17.5 p/w</t>
  </si>
  <si>
    <t>Apprentice MW as % of Rent (£4.55p/h). FT hours of 35 p/w</t>
  </si>
  <si>
    <t>Apprentice MW as % of SRA Rent (£6.45 p/h) full-time 17.5 hours</t>
  </si>
  <si>
    <t>Apprentice MW as % of SRA Rent (£6.45 p/h) full-time 35 hours</t>
  </si>
  <si>
    <t>Apprentice MW as % of Rent (£6.45 p/h). PT hours of 17.5 p/w</t>
  </si>
  <si>
    <t>Apprentice MW as % of Rent (£6.45p/h). FT hours of 35 p/w</t>
  </si>
  <si>
    <t>Apprentice MW as % of SRA Rent (£8.20 p/h) full-time 17.5 hours</t>
  </si>
  <si>
    <t>Apprentice MW as % of SRA Rent (£8.20 p/h) full-time 35 hours</t>
  </si>
  <si>
    <t>Apprentice MW as % of Rent (£8.20 p/h). PT hours of 17.5 p/w</t>
  </si>
  <si>
    <t>Apprentice MW as % of Rent (£8.20p/h). FT hours of 35 p/w</t>
  </si>
  <si>
    <t>Apprentice MW as % of SRA Rent (£8.72 p/h) full-time 17.5 hours</t>
  </si>
  <si>
    <t>Apprentice MW as % of SRA Rent (£8.72 p/h) full-time 35 hours</t>
  </si>
  <si>
    <t>Apprentice MW as % of Rent (£8.72 p/h). PT hours of 17.5 p/w</t>
  </si>
  <si>
    <t>Apprentice MW as % of Rent (£8.72p/h). FT hours of 35 p/w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</si>
</sst>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&quot;£&quot;#,##0.00"/>
    <numFmt numFmtId="166" formatCode="#,##0_ ;\-#,##0\ "/>
    <numFmt numFmtId="167" formatCode="&quot;£&quot;#,##0"/>
    <numFmt numFmtId="168" formatCode="0000"/>
    <numFmt numFmtId="169" formatCode="#,##0,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9" fillId="17" borderId="0" applyNumberFormat="0" applyBorder="0" applyAlignment="0" applyProtection="0"/>
    <xf numFmtId="0" fontId="1" fillId="7" borderId="0" applyNumberFormat="0" applyBorder="0" applyAlignment="0" applyProtection="0"/>
    <xf numFmtId="0" fontId="9" fillId="18" borderId="0" applyNumberFormat="0" applyBorder="0" applyAlignment="0" applyProtection="0"/>
    <xf numFmtId="0" fontId="1" fillId="9" borderId="0" applyNumberFormat="0" applyBorder="0" applyAlignment="0" applyProtection="0"/>
    <xf numFmtId="0" fontId="9" fillId="19" borderId="0" applyNumberFormat="0" applyBorder="0" applyAlignment="0" applyProtection="0"/>
    <xf numFmtId="0" fontId="1" fillId="11" borderId="0" applyNumberFormat="0" applyBorder="0" applyAlignment="0" applyProtection="0"/>
    <xf numFmtId="0" fontId="9" fillId="20" borderId="0" applyNumberFormat="0" applyBorder="0" applyAlignment="0" applyProtection="0"/>
    <xf numFmtId="0" fontId="1" fillId="13" borderId="0" applyNumberFormat="0" applyBorder="0" applyAlignment="0" applyProtection="0"/>
    <xf numFmtId="0" fontId="9" fillId="21" borderId="0" applyNumberFormat="0" applyBorder="0" applyAlignment="0" applyProtection="0"/>
    <xf numFmtId="0" fontId="1" fillId="15" borderId="0" applyNumberFormat="0" applyBorder="0" applyAlignment="0" applyProtection="0"/>
    <xf numFmtId="0" fontId="9" fillId="22" borderId="0" applyNumberFormat="0" applyBorder="0" applyAlignment="0" applyProtection="0"/>
    <xf numFmtId="0" fontId="1" fillId="6" borderId="0" applyNumberFormat="0" applyBorder="0" applyAlignment="0" applyProtection="0"/>
    <xf numFmtId="0" fontId="9" fillId="23" borderId="0" applyNumberFormat="0" applyBorder="0" applyAlignment="0" applyProtection="0"/>
    <xf numFmtId="0" fontId="1" fillId="8" borderId="0" applyNumberFormat="0" applyBorder="0" applyAlignment="0" applyProtection="0"/>
    <xf numFmtId="0" fontId="9" fillId="24" borderId="0" applyNumberFormat="0" applyBorder="0" applyAlignment="0" applyProtection="0"/>
    <xf numFmtId="0" fontId="1" fillId="10" borderId="0" applyNumberFormat="0" applyBorder="0" applyAlignment="0" applyProtection="0"/>
    <xf numFmtId="0" fontId="9" fillId="25" borderId="0" applyNumberFormat="0" applyBorder="0" applyAlignment="0" applyProtection="0"/>
    <xf numFmtId="0" fontId="1" fillId="12" borderId="0" applyNumberFormat="0" applyBorder="0" applyAlignment="0" applyProtection="0"/>
    <xf numFmtId="0" fontId="9" fillId="20" borderId="0" applyNumberFormat="0" applyBorder="0" applyAlignment="0" applyProtection="0"/>
    <xf numFmtId="0" fontId="1" fillId="14" borderId="0" applyNumberFormat="0" applyBorder="0" applyAlignment="0" applyProtection="0"/>
    <xf numFmtId="0" fontId="9" fillId="23" borderId="0" applyNumberFormat="0" applyBorder="0" applyAlignment="0" applyProtection="0"/>
    <xf numFmtId="0" fontId="1" fillId="16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4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9" applyNumberFormat="0" applyAlignment="0" applyProtection="0"/>
    <xf numFmtId="168" fontId="6" fillId="36" borderId="10">
      <alignment horizontal="right" vertical="top"/>
    </xf>
    <xf numFmtId="0" fontId="6" fillId="36" borderId="10">
      <alignment horizontal="left" indent="5"/>
    </xf>
    <xf numFmtId="3" fontId="6" fillId="36" borderId="10">
      <alignment horizontal="right"/>
    </xf>
    <xf numFmtId="168" fontId="6" fillId="36" borderId="11" applyNumberFormat="0">
      <alignment horizontal="right" vertical="top"/>
    </xf>
    <xf numFmtId="0" fontId="6" fillId="36" borderId="11">
      <alignment horizontal="left" indent="3"/>
    </xf>
    <xf numFmtId="3" fontId="6" fillId="36" borderId="11">
      <alignment horizontal="right"/>
    </xf>
    <xf numFmtId="168" fontId="4" fillId="36" borderId="11" applyNumberFormat="0">
      <alignment horizontal="right" vertical="top"/>
    </xf>
    <xf numFmtId="0" fontId="4" fillId="36" borderId="11">
      <alignment horizontal="left" indent="1"/>
    </xf>
    <xf numFmtId="0" fontId="4" fillId="36" borderId="11">
      <alignment horizontal="right" vertical="top"/>
    </xf>
    <xf numFmtId="0" fontId="4" fillId="36" borderId="11"/>
    <xf numFmtId="169" fontId="4" fillId="36" borderId="11">
      <alignment horizontal="right"/>
    </xf>
    <xf numFmtId="3" fontId="4" fillId="36" borderId="11">
      <alignment horizontal="right"/>
    </xf>
    <xf numFmtId="0" fontId="3" fillId="36" borderId="12" applyFont="0" applyFill="0" applyAlignment="0"/>
    <xf numFmtId="0" fontId="4" fillId="36" borderId="11">
      <alignment horizontal="right" vertical="top"/>
    </xf>
    <xf numFmtId="0" fontId="4" fillId="36" borderId="11">
      <alignment horizontal="left" indent="2"/>
    </xf>
    <xf numFmtId="3" fontId="4" fillId="36" borderId="11">
      <alignment horizontal="right"/>
    </xf>
    <xf numFmtId="168" fontId="6" fillId="36" borderId="11" applyNumberFormat="0">
      <alignment horizontal="right" vertical="top"/>
    </xf>
    <xf numFmtId="0" fontId="6" fillId="36" borderId="11">
      <alignment horizontal="left" indent="3"/>
    </xf>
    <xf numFmtId="3" fontId="6" fillId="36" borderId="11">
      <alignment horizontal="right"/>
    </xf>
    <xf numFmtId="0" fontId="13" fillId="37" borderId="13" applyNumberFormat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21" fillId="22" borderId="9" applyNumberFormat="0" applyAlignment="0" applyProtection="0"/>
    <xf numFmtId="0" fontId="22" fillId="0" borderId="17" applyNumberFormat="0" applyFill="0" applyAlignment="0" applyProtection="0"/>
    <xf numFmtId="0" fontId="23" fillId="38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6" fillId="36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3" fillId="39" borderId="18" applyNumberFormat="0" applyFont="0" applyAlignment="0" applyProtection="0"/>
    <xf numFmtId="0" fontId="25" fillId="3" borderId="2" applyNumberFormat="0" applyAlignment="0" applyProtection="0"/>
    <xf numFmtId="0" fontId="26" fillId="35" borderId="19" applyNumberFormat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4" xfId="0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4" xfId="0" applyFill="1" applyBorder="1"/>
    <xf numFmtId="0" fontId="4" fillId="0" borderId="4" xfId="0" applyFont="1" applyBorder="1" applyAlignment="1">
      <alignment horizontal="center" wrapText="1"/>
    </xf>
    <xf numFmtId="0" fontId="4" fillId="0" borderId="0" xfId="0" applyFont="1"/>
    <xf numFmtId="164" fontId="5" fillId="0" borderId="5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0" fontId="0" fillId="0" borderId="7" xfId="0" applyBorder="1"/>
    <xf numFmtId="0" fontId="6" fillId="0" borderId="0" xfId="0" applyFont="1" applyBorder="1"/>
    <xf numFmtId="165" fontId="6" fillId="0" borderId="0" xfId="0" applyNumberFormat="1" applyFont="1" applyFill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0" fontId="6" fillId="0" borderId="0" xfId="1" applyNumberFormat="1" applyFont="1" applyFill="1" applyBorder="1" applyAlignment="1">
      <alignment horizontal="center"/>
    </xf>
    <xf numFmtId="10" fontId="6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/>
    <xf numFmtId="166" fontId="6" fillId="0" borderId="0" xfId="2" applyNumberFormat="1" applyFont="1" applyFill="1" applyBorder="1" applyAlignment="1">
      <alignment horizontal="center"/>
    </xf>
    <xf numFmtId="165" fontId="4" fillId="0" borderId="0" xfId="0" applyNumberFormat="1" applyFont="1"/>
    <xf numFmtId="167" fontId="4" fillId="0" borderId="0" xfId="0" applyNumberFormat="1" applyFont="1"/>
    <xf numFmtId="167" fontId="0" fillId="0" borderId="0" xfId="0" applyNumberFormat="1"/>
    <xf numFmtId="0" fontId="1" fillId="0" borderId="7" xfId="3" applyFont="1" applyBorder="1"/>
    <xf numFmtId="4" fontId="7" fillId="0" borderId="0" xfId="0" applyNumberFormat="1" applyFont="1"/>
    <xf numFmtId="0" fontId="8" fillId="0" borderId="0" xfId="4"/>
    <xf numFmtId="165" fontId="0" fillId="0" borderId="0" xfId="0" applyNumberFormat="1" applyBorder="1"/>
    <xf numFmtId="165" fontId="0" fillId="0" borderId="0" xfId="0" applyNumberFormat="1" applyFill="1" applyBorder="1"/>
    <xf numFmtId="0" fontId="0" fillId="0" borderId="0" xfId="0" applyFill="1" applyBorder="1"/>
    <xf numFmtId="9" fontId="0" fillId="0" borderId="0" xfId="1" applyFont="1" applyFill="1" applyBorder="1"/>
    <xf numFmtId="0" fontId="0" fillId="0" borderId="0" xfId="0" applyFill="1"/>
    <xf numFmtId="0" fontId="4" fillId="0" borderId="4" xfId="0" applyFont="1" applyBorder="1" applyAlignment="1"/>
    <xf numFmtId="0" fontId="4" fillId="0" borderId="4" xfId="0" applyFont="1" applyFill="1" applyBorder="1" applyAlignment="1">
      <alignment wrapText="1"/>
    </xf>
    <xf numFmtId="165" fontId="6" fillId="0" borderId="4" xfId="0" applyNumberFormat="1" applyFont="1" applyFill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9" fontId="0" fillId="40" borderId="4" xfId="1" applyFont="1" applyFill="1" applyBorder="1" applyAlignment="1">
      <alignment horizontal="center"/>
    </xf>
    <xf numFmtId="166" fontId="0" fillId="40" borderId="4" xfId="2" applyNumberFormat="1" applyFont="1" applyFill="1" applyBorder="1" applyAlignment="1">
      <alignment horizontal="center"/>
    </xf>
    <xf numFmtId="10" fontId="6" fillId="40" borderId="4" xfId="1" applyNumberFormat="1" applyFont="1" applyFill="1" applyBorder="1" applyAlignment="1">
      <alignment horizontal="center"/>
    </xf>
    <xf numFmtId="10" fontId="6" fillId="0" borderId="4" xfId="1" applyNumberFormat="1" applyFont="1" applyFill="1" applyBorder="1" applyAlignment="1">
      <alignment horizontal="center"/>
    </xf>
    <xf numFmtId="10" fontId="6" fillId="0" borderId="4" xfId="1" applyNumberFormat="1" applyFont="1" applyBorder="1" applyAlignment="1">
      <alignment horizontal="center"/>
    </xf>
    <xf numFmtId="0" fontId="6" fillId="0" borderId="4" xfId="0" applyFont="1" applyBorder="1"/>
    <xf numFmtId="9" fontId="0" fillId="0" borderId="4" xfId="1" applyFont="1" applyBorder="1" applyAlignment="1">
      <alignment horizontal="center"/>
    </xf>
    <xf numFmtId="166" fontId="6" fillId="0" borderId="4" xfId="2" applyNumberFormat="1" applyFont="1" applyFill="1" applyBorder="1" applyAlignment="1">
      <alignment horizontal="center"/>
    </xf>
    <xf numFmtId="0" fontId="1" fillId="0" borderId="4" xfId="3" applyFont="1" applyBorder="1"/>
    <xf numFmtId="165" fontId="0" fillId="0" borderId="4" xfId="0" applyNumberFormat="1" applyBorder="1"/>
    <xf numFmtId="165" fontId="0" fillId="0" borderId="4" xfId="0" applyNumberFormat="1" applyFill="1" applyBorder="1"/>
    <xf numFmtId="9" fontId="0" fillId="0" borderId="4" xfId="1" applyFont="1" applyFill="1" applyBorder="1"/>
    <xf numFmtId="0" fontId="0" fillId="41" borderId="4" xfId="0" applyFill="1" applyBorder="1"/>
    <xf numFmtId="165" fontId="6" fillId="41" borderId="4" xfId="0" applyNumberFormat="1" applyFont="1" applyFill="1" applyBorder="1" applyAlignment="1">
      <alignment horizontal="center"/>
    </xf>
    <xf numFmtId="2" fontId="6" fillId="41" borderId="4" xfId="1" applyNumberFormat="1" applyFont="1" applyFill="1" applyBorder="1" applyAlignment="1">
      <alignment horizontal="center"/>
    </xf>
    <xf numFmtId="9" fontId="0" fillId="41" borderId="4" xfId="1" applyFont="1" applyFill="1" applyBorder="1" applyAlignment="1">
      <alignment horizontal="center"/>
    </xf>
    <xf numFmtId="166" fontId="0" fillId="41" borderId="4" xfId="2" applyNumberFormat="1" applyFont="1" applyFill="1" applyBorder="1" applyAlignment="1">
      <alignment horizontal="center"/>
    </xf>
    <xf numFmtId="10" fontId="6" fillId="41" borderId="4" xfId="1" applyNumberFormat="1" applyFont="1" applyFill="1" applyBorder="1" applyAlignment="1">
      <alignment horizontal="center"/>
    </xf>
    <xf numFmtId="0" fontId="6" fillId="41" borderId="4" xfId="0" applyFont="1" applyFill="1" applyBorder="1"/>
    <xf numFmtId="0" fontId="6" fillId="0" borderId="4" xfId="0" applyFont="1" applyFill="1" applyBorder="1"/>
    <xf numFmtId="2" fontId="6" fillId="0" borderId="4" xfId="1" applyNumberFormat="1" applyFont="1" applyFill="1" applyBorder="1" applyAlignment="1">
      <alignment horizontal="center"/>
    </xf>
    <xf numFmtId="0" fontId="1" fillId="0" borderId="4" xfId="3" applyFont="1" applyFill="1" applyBorder="1"/>
    <xf numFmtId="166" fontId="6" fillId="40" borderId="4" xfId="2" applyNumberFormat="1" applyFont="1" applyFill="1" applyBorder="1" applyAlignment="1">
      <alignment horizontal="center"/>
    </xf>
    <xf numFmtId="0" fontId="0" fillId="42" borderId="4" xfId="0" applyFill="1" applyBorder="1"/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101"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ellBACode" xfId="43"/>
    <cellStyle name="CellBAName" xfId="44"/>
    <cellStyle name="CellBAValue" xfId="45"/>
    <cellStyle name="CellMCCode" xfId="46"/>
    <cellStyle name="CellMCName" xfId="47"/>
    <cellStyle name="CellMCValue" xfId="48"/>
    <cellStyle name="CellNationCode" xfId="49"/>
    <cellStyle name="CellNationName" xfId="50"/>
    <cellStyle name="CellNationSubCode" xfId="51"/>
    <cellStyle name="CellNationSubName" xfId="52"/>
    <cellStyle name="CellNationSubValue" xfId="53"/>
    <cellStyle name="CellNationValue" xfId="54"/>
    <cellStyle name="CellNormal" xfId="55"/>
    <cellStyle name="CellRegionCode" xfId="56"/>
    <cellStyle name="CellRegionName" xfId="57"/>
    <cellStyle name="CellRegionValue" xfId="58"/>
    <cellStyle name="CellUACode" xfId="59"/>
    <cellStyle name="CellUAName" xfId="60"/>
    <cellStyle name="CellUAValue" xfId="61"/>
    <cellStyle name="Check Cell 2" xfId="62"/>
    <cellStyle name="Comma 2" xfId="2"/>
    <cellStyle name="Comma 2 2" xfId="63"/>
    <cellStyle name="Comma 2 3" xfId="64"/>
    <cellStyle name="Comma 2 4" xfId="65"/>
    <cellStyle name="Comma 3" xfId="66"/>
    <cellStyle name="Comma 4" xfId="67"/>
    <cellStyle name="Explanatory Text 2" xfId="68"/>
    <cellStyle name="Good 2" xfId="69"/>
    <cellStyle name="Heading 1 2" xfId="70"/>
    <cellStyle name="Heading 2 2" xfId="71"/>
    <cellStyle name="Heading 3 2" xfId="72"/>
    <cellStyle name="Heading 4 2" xfId="73"/>
    <cellStyle name="Hyperlink" xfId="4" builtinId="8"/>
    <cellStyle name="Hyperlink 2" xfId="74"/>
    <cellStyle name="Input 2" xfId="75"/>
    <cellStyle name="Input 3" xfId="76"/>
    <cellStyle name="Linked Cell 2" xfId="77"/>
    <cellStyle name="Neutral 2" xfId="78"/>
    <cellStyle name="Normal" xfId="0" builtinId="0"/>
    <cellStyle name="Normal 16" xfId="79"/>
    <cellStyle name="Normal 2" xfId="3"/>
    <cellStyle name="Normal 2 2" xfId="80"/>
    <cellStyle name="Normal 2 2 2" xfId="81"/>
    <cellStyle name="Normal 2 3" xfId="82"/>
    <cellStyle name="Normal 3" xfId="83"/>
    <cellStyle name="Normal 3 2" xfId="84"/>
    <cellStyle name="Normal 4" xfId="85"/>
    <cellStyle name="Normal 4 2" xfId="86"/>
    <cellStyle name="Normal 5" xfId="87"/>
    <cellStyle name="Normal 6" xfId="88"/>
    <cellStyle name="Normal 7" xfId="89"/>
    <cellStyle name="Note 2" xfId="90"/>
    <cellStyle name="Note 3" xfId="91"/>
    <cellStyle name="Note 4" xfId="92"/>
    <cellStyle name="Output 2" xfId="93"/>
    <cellStyle name="Output 3" xfId="94"/>
    <cellStyle name="Percent 2" xfId="1"/>
    <cellStyle name="Percent 2 2" xfId="95"/>
    <cellStyle name="Percent 2 3" xfId="96"/>
    <cellStyle name="Percent 3" xfId="97"/>
    <cellStyle name="Title 2" xfId="98"/>
    <cellStyle name="Total 2" xfId="99"/>
    <cellStyle name="Warning Text 2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ffordability%20Index\Young%20Person%20Rental%20Affordability%202020%20EYH%20Updated%20Septembe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Affairs/Economist_2018/Ending%20Youth%20Homelessness/2019-20_LHA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s"/>
      <sheetName val="Table 1"/>
      <sheetName val="Table 2"/>
      <sheetName val="Table 3"/>
      <sheetName val="Table 4"/>
      <sheetName val="Scotland"/>
      <sheetName val="Covid uprated Table 4"/>
      <sheetName val="Min Wage 2020_21 rates"/>
      <sheetName val="LHA Rates 2020 C19 uprate"/>
      <sheetName val="MW Apprentice Affordability"/>
      <sheetName val="BRMA LA Names"/>
      <sheetName val="ONS Earnings"/>
      <sheetName val="Sheet2"/>
    </sheetNames>
    <sheetDataSet>
      <sheetData sheetId="0"/>
      <sheetData sheetId="1"/>
      <sheetData sheetId="2">
        <row r="3">
          <cell r="A3" t="str">
            <v>Ashford</v>
          </cell>
          <cell r="B3">
            <v>78</v>
          </cell>
        </row>
        <row r="4">
          <cell r="A4" t="str">
            <v>Aylesbury</v>
          </cell>
          <cell r="B4">
            <v>78.59</v>
          </cell>
        </row>
        <row r="5">
          <cell r="A5" t="str">
            <v>Barnsley</v>
          </cell>
          <cell r="B5">
            <v>61.5</v>
          </cell>
        </row>
        <row r="6">
          <cell r="A6" t="str">
            <v>Barrow-in-Furness</v>
          </cell>
          <cell r="B6">
            <v>81.349999999999994</v>
          </cell>
        </row>
        <row r="7">
          <cell r="A7" t="str">
            <v>Basingstoke</v>
          </cell>
          <cell r="B7">
            <v>78.59</v>
          </cell>
        </row>
        <row r="8">
          <cell r="A8" t="str">
            <v>Bath</v>
          </cell>
          <cell r="B8">
            <v>105.82</v>
          </cell>
        </row>
        <row r="9">
          <cell r="A9" t="str">
            <v>Bedford</v>
          </cell>
          <cell r="B9">
            <v>79.569999999999993</v>
          </cell>
        </row>
        <row r="10">
          <cell r="A10" t="str">
            <v>Birmingham</v>
          </cell>
          <cell r="B10">
            <v>67</v>
          </cell>
        </row>
        <row r="11">
          <cell r="A11" t="str">
            <v>Black Country</v>
          </cell>
          <cell r="B11">
            <v>60.18</v>
          </cell>
        </row>
        <row r="12">
          <cell r="A12" t="str">
            <v>Blackwater Valley</v>
          </cell>
          <cell r="B12">
            <v>86.5</v>
          </cell>
        </row>
        <row r="13">
          <cell r="A13" t="str">
            <v>Bolton and Bury</v>
          </cell>
          <cell r="B13">
            <v>66.739999999999995</v>
          </cell>
        </row>
        <row r="14">
          <cell r="A14" t="str">
            <v>Bournemouth</v>
          </cell>
          <cell r="B14">
            <v>76.5</v>
          </cell>
        </row>
        <row r="15">
          <cell r="A15" t="str">
            <v>Bradford &amp; South Dales</v>
          </cell>
          <cell r="B15">
            <v>68.3</v>
          </cell>
        </row>
        <row r="16">
          <cell r="A16" t="str">
            <v>Brighton and Hove</v>
          </cell>
          <cell r="B16">
            <v>98.96</v>
          </cell>
        </row>
        <row r="17">
          <cell r="A17" t="str">
            <v>Bristol</v>
          </cell>
          <cell r="B17">
            <v>90.1</v>
          </cell>
        </row>
        <row r="18">
          <cell r="A18" t="str">
            <v>Bury St Edmunds</v>
          </cell>
          <cell r="B18">
            <v>82.85</v>
          </cell>
        </row>
        <row r="19">
          <cell r="A19" t="str">
            <v>Cambridge</v>
          </cell>
          <cell r="B19">
            <v>97</v>
          </cell>
        </row>
        <row r="20">
          <cell r="A20" t="str">
            <v>Canterbury</v>
          </cell>
          <cell r="B20">
            <v>78.59</v>
          </cell>
        </row>
        <row r="21">
          <cell r="A21" t="str">
            <v>Central Greater Manchester</v>
          </cell>
          <cell r="B21">
            <v>75.5</v>
          </cell>
        </row>
        <row r="22">
          <cell r="A22" t="str">
            <v>Central Lancs</v>
          </cell>
          <cell r="B22">
            <v>66.5</v>
          </cell>
        </row>
        <row r="23">
          <cell r="A23" t="str">
            <v>Central London</v>
          </cell>
          <cell r="B23">
            <v>154.19</v>
          </cell>
        </row>
        <row r="24">
          <cell r="A24" t="str">
            <v>Central Norfolk &amp; Norwich</v>
          </cell>
          <cell r="B24">
            <v>82.85</v>
          </cell>
        </row>
        <row r="25">
          <cell r="A25" t="str">
            <v>Chelmsford</v>
          </cell>
          <cell r="B25">
            <v>90.1</v>
          </cell>
        </row>
        <row r="26">
          <cell r="A26" t="str">
            <v>Cheltenham</v>
          </cell>
          <cell r="B26">
            <v>78.59</v>
          </cell>
        </row>
        <row r="27">
          <cell r="A27" t="str">
            <v>Cherwell Valley</v>
          </cell>
          <cell r="B27">
            <v>78.02</v>
          </cell>
        </row>
        <row r="28">
          <cell r="A28" t="str">
            <v>Chesterfield</v>
          </cell>
          <cell r="B28">
            <v>55.75</v>
          </cell>
        </row>
        <row r="29">
          <cell r="A29" t="str">
            <v>Chichester</v>
          </cell>
          <cell r="B29">
            <v>78.59</v>
          </cell>
        </row>
        <row r="30">
          <cell r="A30" t="str">
            <v>Chilterns</v>
          </cell>
          <cell r="B30">
            <v>89.75</v>
          </cell>
        </row>
        <row r="31">
          <cell r="A31" t="str">
            <v>Colchester</v>
          </cell>
          <cell r="B31">
            <v>71.34</v>
          </cell>
        </row>
        <row r="32">
          <cell r="A32" t="str">
            <v>Coventry</v>
          </cell>
          <cell r="B32">
            <v>77.5</v>
          </cell>
        </row>
        <row r="33">
          <cell r="A33" t="str">
            <v>Crawley &amp; Reigate</v>
          </cell>
          <cell r="B33">
            <v>101.61</v>
          </cell>
        </row>
        <row r="34">
          <cell r="A34" t="str">
            <v>Darlington</v>
          </cell>
          <cell r="B34">
            <v>66.5</v>
          </cell>
        </row>
        <row r="35">
          <cell r="A35" t="str">
            <v>Derby</v>
          </cell>
          <cell r="B35">
            <v>62.83</v>
          </cell>
        </row>
        <row r="36">
          <cell r="A36" t="str">
            <v>Doncaster</v>
          </cell>
          <cell r="B36">
            <v>61.5</v>
          </cell>
        </row>
        <row r="37">
          <cell r="A37" t="str">
            <v>Dover-Shepway</v>
          </cell>
          <cell r="B37">
            <v>65</v>
          </cell>
        </row>
        <row r="38">
          <cell r="A38" t="str">
            <v>Durham</v>
          </cell>
          <cell r="B38">
            <v>65</v>
          </cell>
        </row>
        <row r="39">
          <cell r="A39" t="str">
            <v>East Cheshire</v>
          </cell>
          <cell r="B39">
            <v>82.85</v>
          </cell>
        </row>
        <row r="40">
          <cell r="A40" t="str">
            <v>East Lancs</v>
          </cell>
          <cell r="B40">
            <v>64.25</v>
          </cell>
        </row>
        <row r="41">
          <cell r="A41" t="str">
            <v>East Thames Valley</v>
          </cell>
          <cell r="B41">
            <v>103.56</v>
          </cell>
        </row>
        <row r="42">
          <cell r="A42" t="str">
            <v>Eastbourne</v>
          </cell>
          <cell r="B42">
            <v>74.81</v>
          </cell>
        </row>
        <row r="43">
          <cell r="A43" t="str">
            <v>Eastern Staffordshire</v>
          </cell>
          <cell r="B43">
            <v>67.08</v>
          </cell>
        </row>
        <row r="44">
          <cell r="A44" t="str">
            <v>Exeter</v>
          </cell>
          <cell r="B44">
            <v>96.66</v>
          </cell>
        </row>
        <row r="45">
          <cell r="A45" t="str">
            <v>Fylde Coast</v>
          </cell>
          <cell r="B45">
            <v>65</v>
          </cell>
        </row>
        <row r="46">
          <cell r="A46" t="str">
            <v>Gloucester</v>
          </cell>
          <cell r="B46">
            <v>78.59</v>
          </cell>
        </row>
        <row r="47">
          <cell r="A47" t="str">
            <v>Grantham &amp; Newark</v>
          </cell>
          <cell r="B47">
            <v>85</v>
          </cell>
        </row>
        <row r="48">
          <cell r="A48" t="str">
            <v>Greater Liverpool</v>
          </cell>
          <cell r="B48">
            <v>65.25</v>
          </cell>
        </row>
        <row r="49">
          <cell r="A49" t="str">
            <v>Grimsby</v>
          </cell>
          <cell r="B49">
            <v>62.75</v>
          </cell>
        </row>
        <row r="50">
          <cell r="A50" t="str">
            <v>Guildford</v>
          </cell>
          <cell r="B50">
            <v>112.77</v>
          </cell>
        </row>
        <row r="51">
          <cell r="A51" t="str">
            <v>Halifax</v>
          </cell>
          <cell r="B51">
            <v>70.5</v>
          </cell>
        </row>
        <row r="52">
          <cell r="A52" t="str">
            <v>Harlow &amp; Stortford</v>
          </cell>
          <cell r="B52">
            <v>76.5</v>
          </cell>
        </row>
        <row r="53">
          <cell r="A53" t="str">
            <v>Harrogate</v>
          </cell>
          <cell r="B53">
            <v>75</v>
          </cell>
        </row>
        <row r="54">
          <cell r="A54" t="str">
            <v>Herefordshire</v>
          </cell>
          <cell r="B54">
            <v>77.55</v>
          </cell>
        </row>
        <row r="55">
          <cell r="A55" t="str">
            <v>High Weald</v>
          </cell>
          <cell r="B55">
            <v>100.11</v>
          </cell>
        </row>
        <row r="56">
          <cell r="A56" t="str">
            <v>Hull &amp; East Riding</v>
          </cell>
          <cell r="B56">
            <v>70</v>
          </cell>
        </row>
        <row r="57">
          <cell r="A57" t="str">
            <v>Huntingdon</v>
          </cell>
          <cell r="B57">
            <v>65.59</v>
          </cell>
        </row>
        <row r="58">
          <cell r="A58" t="str">
            <v>Inner East London</v>
          </cell>
          <cell r="B58">
            <v>136.5</v>
          </cell>
        </row>
        <row r="59">
          <cell r="A59" t="str">
            <v>Inner North London</v>
          </cell>
          <cell r="B59">
            <v>147.29</v>
          </cell>
        </row>
        <row r="60">
          <cell r="A60" t="str">
            <v>Inner South East London</v>
          </cell>
          <cell r="B60">
            <v>118.87</v>
          </cell>
        </row>
        <row r="61">
          <cell r="A61" t="str">
            <v>Inner South West London</v>
          </cell>
          <cell r="B61">
            <v>116.91</v>
          </cell>
        </row>
        <row r="62">
          <cell r="A62" t="str">
            <v>Inner West London</v>
          </cell>
          <cell r="B62">
            <v>143.84</v>
          </cell>
        </row>
        <row r="63">
          <cell r="A63" t="str">
            <v>Ipswich</v>
          </cell>
          <cell r="B63">
            <v>71.34</v>
          </cell>
        </row>
        <row r="64">
          <cell r="A64" t="str">
            <v>Isle of Wight</v>
          </cell>
          <cell r="B64">
            <v>71.5</v>
          </cell>
        </row>
        <row r="65">
          <cell r="A65" t="str">
            <v>Kendal</v>
          </cell>
          <cell r="B65">
            <v>68</v>
          </cell>
        </row>
        <row r="66">
          <cell r="A66" t="str">
            <v>Kernow West</v>
          </cell>
          <cell r="B66">
            <v>80.97</v>
          </cell>
        </row>
        <row r="67">
          <cell r="A67" t="str">
            <v>Kings Lynn</v>
          </cell>
          <cell r="B67">
            <v>65.59</v>
          </cell>
        </row>
        <row r="68">
          <cell r="A68" t="str">
            <v>Kirklees</v>
          </cell>
          <cell r="B68">
            <v>56.5</v>
          </cell>
        </row>
        <row r="69">
          <cell r="A69" t="str">
            <v>Lancaster</v>
          </cell>
          <cell r="B69">
            <v>70.25</v>
          </cell>
        </row>
        <row r="70">
          <cell r="A70" t="str">
            <v>Leeds</v>
          </cell>
          <cell r="B70">
            <v>66.16</v>
          </cell>
        </row>
        <row r="71">
          <cell r="A71" t="str">
            <v>Leicester</v>
          </cell>
          <cell r="B71">
            <v>78</v>
          </cell>
        </row>
        <row r="72">
          <cell r="A72" t="str">
            <v>Lincoln</v>
          </cell>
          <cell r="B72">
            <v>66.25</v>
          </cell>
        </row>
        <row r="73">
          <cell r="A73" t="str">
            <v>Lincolnshire Fens</v>
          </cell>
          <cell r="B73">
            <v>66.5</v>
          </cell>
        </row>
        <row r="74">
          <cell r="A74" t="str">
            <v>Lowestoft &amp; Great Yarmouth</v>
          </cell>
          <cell r="B74">
            <v>81.5</v>
          </cell>
        </row>
        <row r="75">
          <cell r="A75" t="str">
            <v>Luton</v>
          </cell>
          <cell r="B75">
            <v>78.59</v>
          </cell>
        </row>
        <row r="76">
          <cell r="A76" t="str">
            <v>Maidstone</v>
          </cell>
          <cell r="B76">
            <v>88.85</v>
          </cell>
        </row>
        <row r="77">
          <cell r="A77" t="str">
            <v>Medway &amp; Swale</v>
          </cell>
          <cell r="B77">
            <v>72.84</v>
          </cell>
        </row>
        <row r="78">
          <cell r="A78" t="str">
            <v>Mendip</v>
          </cell>
          <cell r="B78">
            <v>75</v>
          </cell>
        </row>
        <row r="79">
          <cell r="A79" t="str">
            <v>Mid &amp; East Devon</v>
          </cell>
          <cell r="B79">
            <v>84.5</v>
          </cell>
        </row>
        <row r="80">
          <cell r="A80" t="str">
            <v>Mid &amp; West Dorset</v>
          </cell>
          <cell r="B80">
            <v>80</v>
          </cell>
        </row>
        <row r="81">
          <cell r="A81" t="str">
            <v>Mid Staffs</v>
          </cell>
          <cell r="B81">
            <v>67.08</v>
          </cell>
        </row>
        <row r="82">
          <cell r="A82" t="str">
            <v>Milton Keynes</v>
          </cell>
          <cell r="B82">
            <v>70</v>
          </cell>
        </row>
        <row r="83">
          <cell r="A83" t="str">
            <v>Newbury</v>
          </cell>
          <cell r="B83">
            <v>78.59</v>
          </cell>
        </row>
        <row r="84">
          <cell r="A84" t="str">
            <v>North Cheshire</v>
          </cell>
          <cell r="B84">
            <v>66.5</v>
          </cell>
        </row>
        <row r="85">
          <cell r="A85" t="str">
            <v>North Cornwall &amp; Devon Borders</v>
          </cell>
          <cell r="B85">
            <v>70</v>
          </cell>
        </row>
        <row r="86">
          <cell r="A86" t="str">
            <v>North Cumbria</v>
          </cell>
          <cell r="B86">
            <v>68</v>
          </cell>
        </row>
        <row r="87">
          <cell r="A87" t="str">
            <v>North Devon</v>
          </cell>
          <cell r="B87">
            <v>69.040000000000006</v>
          </cell>
        </row>
        <row r="88">
          <cell r="A88" t="str">
            <v>North Nottingham</v>
          </cell>
          <cell r="B88">
            <v>66.5</v>
          </cell>
        </row>
        <row r="89">
          <cell r="A89" t="str">
            <v>North West Kent</v>
          </cell>
          <cell r="B89">
            <v>88.85</v>
          </cell>
        </row>
        <row r="90">
          <cell r="A90" t="str">
            <v>North West London</v>
          </cell>
          <cell r="B90">
            <v>113.11</v>
          </cell>
        </row>
        <row r="91">
          <cell r="A91" t="str">
            <v>Northampton</v>
          </cell>
          <cell r="B91">
            <v>89.5</v>
          </cell>
        </row>
        <row r="92">
          <cell r="A92" t="str">
            <v>Northants Central</v>
          </cell>
          <cell r="B92">
            <v>80</v>
          </cell>
        </row>
        <row r="93">
          <cell r="A93" t="str">
            <v>Northumberland</v>
          </cell>
          <cell r="B93">
            <v>73.900000000000006</v>
          </cell>
        </row>
        <row r="94">
          <cell r="A94" t="str">
            <v>Nottingham</v>
          </cell>
          <cell r="B94">
            <v>80.55</v>
          </cell>
        </row>
        <row r="95">
          <cell r="A95" t="str">
            <v>Oldham &amp; Rochdale</v>
          </cell>
          <cell r="B95">
            <v>66.39</v>
          </cell>
        </row>
        <row r="96">
          <cell r="A96" t="str">
            <v>Outer East London</v>
          </cell>
          <cell r="B96">
            <v>113.11</v>
          </cell>
        </row>
        <row r="97">
          <cell r="A97" t="str">
            <v>Outer North East London</v>
          </cell>
          <cell r="B97">
            <v>101.61</v>
          </cell>
        </row>
        <row r="98">
          <cell r="A98" t="str">
            <v>Outer North London</v>
          </cell>
          <cell r="B98">
            <v>113.11</v>
          </cell>
        </row>
        <row r="99">
          <cell r="A99" t="str">
            <v>Outer South East London</v>
          </cell>
          <cell r="B99">
            <v>103.56</v>
          </cell>
        </row>
        <row r="100">
          <cell r="A100" t="str">
            <v>Outer South London</v>
          </cell>
          <cell r="B100">
            <v>103.56</v>
          </cell>
        </row>
        <row r="101">
          <cell r="A101" t="str">
            <v>Outer South West London</v>
          </cell>
          <cell r="B101">
            <v>116.91</v>
          </cell>
        </row>
        <row r="102">
          <cell r="A102" t="str">
            <v>Outer West London</v>
          </cell>
          <cell r="B102">
            <v>115.07</v>
          </cell>
        </row>
        <row r="103">
          <cell r="A103" t="str">
            <v>Oxford</v>
          </cell>
          <cell r="B103">
            <v>118.87</v>
          </cell>
        </row>
        <row r="104">
          <cell r="A104" t="str">
            <v>Peaks &amp; Dales</v>
          </cell>
          <cell r="B104">
            <v>70.19</v>
          </cell>
        </row>
        <row r="105">
          <cell r="A105" t="str">
            <v>Peterborough</v>
          </cell>
          <cell r="B105">
            <v>65.59</v>
          </cell>
        </row>
        <row r="106">
          <cell r="A106" t="str">
            <v>Plymouth</v>
          </cell>
          <cell r="B106">
            <v>73.5</v>
          </cell>
        </row>
        <row r="107">
          <cell r="A107" t="str">
            <v>Portsmouth</v>
          </cell>
          <cell r="B107">
            <v>78.81</v>
          </cell>
        </row>
        <row r="108">
          <cell r="A108" t="str">
            <v>Reading</v>
          </cell>
          <cell r="B108">
            <v>89.75</v>
          </cell>
        </row>
        <row r="109">
          <cell r="A109" t="str">
            <v>Richmond &amp; Hambleton</v>
          </cell>
          <cell r="B109">
            <v>75</v>
          </cell>
        </row>
        <row r="110">
          <cell r="A110" t="str">
            <v>Rotherham</v>
          </cell>
          <cell r="B110">
            <v>61.5</v>
          </cell>
        </row>
        <row r="111">
          <cell r="A111" t="str">
            <v>Rugby &amp; East</v>
          </cell>
          <cell r="B111">
            <v>84.35</v>
          </cell>
        </row>
        <row r="112">
          <cell r="A112" t="str">
            <v>Salisbury</v>
          </cell>
          <cell r="B112">
            <v>83.1</v>
          </cell>
        </row>
        <row r="113">
          <cell r="A113" t="str">
            <v>Scarborough</v>
          </cell>
          <cell r="B113">
            <v>65.5</v>
          </cell>
        </row>
        <row r="114">
          <cell r="A114" t="str">
            <v>Scunthorpe</v>
          </cell>
          <cell r="B114">
            <v>56</v>
          </cell>
        </row>
        <row r="115">
          <cell r="A115" t="str">
            <v>Sheffield</v>
          </cell>
          <cell r="B115">
            <v>65.59</v>
          </cell>
        </row>
        <row r="116">
          <cell r="A116" t="str">
            <v>Shropshire</v>
          </cell>
          <cell r="B116">
            <v>75</v>
          </cell>
        </row>
        <row r="117">
          <cell r="A117" t="str">
            <v>Solihull</v>
          </cell>
          <cell r="B117">
            <v>85.5</v>
          </cell>
        </row>
        <row r="118">
          <cell r="A118" t="str">
            <v>South Cheshire</v>
          </cell>
          <cell r="B118">
            <v>60</v>
          </cell>
        </row>
        <row r="119">
          <cell r="A119" t="str">
            <v>South Devon</v>
          </cell>
          <cell r="B119">
            <v>65</v>
          </cell>
        </row>
        <row r="120">
          <cell r="A120" t="str">
            <v>South East Herts</v>
          </cell>
          <cell r="B120">
            <v>82.04</v>
          </cell>
        </row>
        <row r="121">
          <cell r="A121" t="str">
            <v>South West Essex</v>
          </cell>
          <cell r="B121">
            <v>76.64</v>
          </cell>
        </row>
        <row r="122">
          <cell r="A122" t="str">
            <v>South West Herts</v>
          </cell>
          <cell r="B122">
            <v>95.85</v>
          </cell>
        </row>
        <row r="123">
          <cell r="A123" t="str">
            <v>Southampton</v>
          </cell>
          <cell r="B123">
            <v>77.44</v>
          </cell>
        </row>
        <row r="124">
          <cell r="A124" t="str">
            <v>Southend</v>
          </cell>
          <cell r="B124">
            <v>73.989999999999995</v>
          </cell>
        </row>
        <row r="125">
          <cell r="A125" t="str">
            <v>Southern Greater Manchester</v>
          </cell>
          <cell r="B125">
            <v>82.81</v>
          </cell>
        </row>
        <row r="126">
          <cell r="A126" t="str">
            <v>Southport</v>
          </cell>
          <cell r="B126">
            <v>76.5</v>
          </cell>
        </row>
        <row r="127">
          <cell r="A127" t="str">
            <v>St Helens</v>
          </cell>
          <cell r="B127">
            <v>65</v>
          </cell>
        </row>
        <row r="128">
          <cell r="A128" t="str">
            <v>Staffordshire North</v>
          </cell>
          <cell r="B128">
            <v>60.95</v>
          </cell>
        </row>
        <row r="129">
          <cell r="A129" t="str">
            <v>Stevenage &amp; North Herts</v>
          </cell>
          <cell r="B129">
            <v>78.59</v>
          </cell>
        </row>
        <row r="130">
          <cell r="A130" t="str">
            <v>Sunderland</v>
          </cell>
          <cell r="B130">
            <v>63.5</v>
          </cell>
        </row>
        <row r="131">
          <cell r="A131" t="str">
            <v>Sussex East</v>
          </cell>
          <cell r="B131">
            <v>74.790000000000006</v>
          </cell>
        </row>
        <row r="132">
          <cell r="A132" t="str">
            <v>Swindon</v>
          </cell>
          <cell r="B132">
            <v>78.59</v>
          </cell>
        </row>
        <row r="133">
          <cell r="A133" t="str">
            <v>Tameside &amp; Glossop</v>
          </cell>
          <cell r="B133">
            <v>65.84</v>
          </cell>
        </row>
        <row r="134">
          <cell r="A134" t="str">
            <v>Taunton &amp; West Somerset</v>
          </cell>
          <cell r="B134">
            <v>84.5</v>
          </cell>
        </row>
        <row r="135">
          <cell r="A135" t="str">
            <v>Teesside</v>
          </cell>
          <cell r="B135">
            <v>65</v>
          </cell>
        </row>
        <row r="136">
          <cell r="A136" t="str">
            <v>Thanet</v>
          </cell>
          <cell r="B136">
            <v>69.040000000000006</v>
          </cell>
        </row>
        <row r="137">
          <cell r="A137" t="str">
            <v>Tyneside</v>
          </cell>
          <cell r="B137">
            <v>70.19</v>
          </cell>
        </row>
        <row r="138">
          <cell r="A138" t="str">
            <v>Wakefield</v>
          </cell>
          <cell r="B138">
            <v>61.5</v>
          </cell>
        </row>
        <row r="139">
          <cell r="A139" t="str">
            <v>Walton</v>
          </cell>
          <cell r="B139">
            <v>109.71</v>
          </cell>
        </row>
        <row r="140">
          <cell r="A140" t="str">
            <v>Warwickshire South</v>
          </cell>
          <cell r="B140">
            <v>85.5</v>
          </cell>
        </row>
        <row r="141">
          <cell r="A141" t="str">
            <v>West Cheshire</v>
          </cell>
          <cell r="B141">
            <v>73.25</v>
          </cell>
        </row>
        <row r="142">
          <cell r="A142" t="str">
            <v>West Cumbria</v>
          </cell>
          <cell r="B142">
            <v>68</v>
          </cell>
        </row>
        <row r="143">
          <cell r="A143" t="str">
            <v>West Pennine</v>
          </cell>
          <cell r="B143">
            <v>69.81</v>
          </cell>
        </row>
        <row r="144">
          <cell r="A144" t="str">
            <v>West Wiltshire</v>
          </cell>
          <cell r="B144">
            <v>78.59</v>
          </cell>
        </row>
        <row r="145">
          <cell r="A145" t="str">
            <v>Weston-S-Mare</v>
          </cell>
          <cell r="B145">
            <v>99.06</v>
          </cell>
        </row>
        <row r="146">
          <cell r="A146" t="str">
            <v>Wigan</v>
          </cell>
          <cell r="B146">
            <v>61.33</v>
          </cell>
        </row>
        <row r="147">
          <cell r="A147" t="str">
            <v>Winchester</v>
          </cell>
          <cell r="B147">
            <v>83.5</v>
          </cell>
        </row>
        <row r="148">
          <cell r="A148" t="str">
            <v>Wirral</v>
          </cell>
          <cell r="B148">
            <v>55.02</v>
          </cell>
        </row>
        <row r="149">
          <cell r="A149" t="str">
            <v>Wolds and Coast</v>
          </cell>
          <cell r="B149">
            <v>69.38</v>
          </cell>
        </row>
        <row r="150">
          <cell r="A150" t="str">
            <v>Worcester North</v>
          </cell>
          <cell r="B150">
            <v>66.5</v>
          </cell>
        </row>
        <row r="151">
          <cell r="A151" t="str">
            <v>Worcester South</v>
          </cell>
          <cell r="B151">
            <v>84.27</v>
          </cell>
        </row>
        <row r="152">
          <cell r="A152" t="str">
            <v>Worthing</v>
          </cell>
          <cell r="B152">
            <v>71.5</v>
          </cell>
        </row>
        <row r="153">
          <cell r="A153" t="str">
            <v>Yeovil</v>
          </cell>
          <cell r="B153">
            <v>77</v>
          </cell>
        </row>
        <row r="154">
          <cell r="A154" t="str">
            <v>York</v>
          </cell>
          <cell r="B154">
            <v>75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A3" t="str">
            <v>Ashford</v>
          </cell>
          <cell r="B3" t="str">
            <v>South East</v>
          </cell>
          <cell r="C3">
            <v>78</v>
          </cell>
          <cell r="D3">
            <v>338.92874232681049</v>
          </cell>
        </row>
        <row r="4">
          <cell r="A4" t="str">
            <v>Aylesbury</v>
          </cell>
          <cell r="B4" t="str">
            <v>South East</v>
          </cell>
          <cell r="C4">
            <v>78.59</v>
          </cell>
          <cell r="D4">
            <v>341.49243409569277</v>
          </cell>
        </row>
        <row r="5">
          <cell r="A5" t="str">
            <v>Barnsley</v>
          </cell>
          <cell r="B5" t="str">
            <v>Yorkshire and the Humber</v>
          </cell>
          <cell r="C5">
            <v>61.5</v>
          </cell>
          <cell r="D5">
            <v>267.23227760383133</v>
          </cell>
        </row>
        <row r="6">
          <cell r="A6" t="str">
            <v>Barrow-in-Furness</v>
          </cell>
          <cell r="B6" t="str">
            <v>North East</v>
          </cell>
          <cell r="C6">
            <v>81.349999999999994</v>
          </cell>
          <cell r="D6">
            <v>353.48529728571833</v>
          </cell>
        </row>
        <row r="7">
          <cell r="A7" t="str">
            <v>Basingstoke</v>
          </cell>
          <cell r="B7" t="str">
            <v>South East</v>
          </cell>
          <cell r="C7">
            <v>78.59</v>
          </cell>
          <cell r="D7">
            <v>341.49243409569277</v>
          </cell>
        </row>
        <row r="8">
          <cell r="A8" t="str">
            <v>Bath</v>
          </cell>
          <cell r="B8" t="str">
            <v>South West</v>
          </cell>
          <cell r="C8">
            <v>105.82</v>
          </cell>
          <cell r="D8">
            <v>459.81332709003954</v>
          </cell>
        </row>
        <row r="9">
          <cell r="A9" t="str">
            <v>Bedford</v>
          </cell>
          <cell r="B9" t="str">
            <v>East of England</v>
          </cell>
          <cell r="C9">
            <v>79.569999999999993</v>
          </cell>
          <cell r="D9">
            <v>345.75076957620905</v>
          </cell>
        </row>
        <row r="10">
          <cell r="A10" t="str">
            <v>Birmingham</v>
          </cell>
          <cell r="B10" t="str">
            <v>West Midlands</v>
          </cell>
          <cell r="C10">
            <v>67</v>
          </cell>
          <cell r="D10">
            <v>291.13109917815774</v>
          </cell>
        </row>
        <row r="11">
          <cell r="A11" t="str">
            <v>Black Country</v>
          </cell>
          <cell r="B11" t="str">
            <v>West Midlands</v>
          </cell>
          <cell r="C11">
            <v>60.18</v>
          </cell>
          <cell r="D11">
            <v>261.49656042599304</v>
          </cell>
        </row>
        <row r="12">
          <cell r="A12" t="str">
            <v>Blackwater Valley</v>
          </cell>
          <cell r="B12" t="str">
            <v>South East</v>
          </cell>
          <cell r="C12">
            <v>86.5</v>
          </cell>
          <cell r="D12">
            <v>375.86328475986033</v>
          </cell>
        </row>
        <row r="13">
          <cell r="A13" t="str">
            <v>Bolton and Bury</v>
          </cell>
          <cell r="B13" t="str">
            <v>North West</v>
          </cell>
          <cell r="C13">
            <v>66.739999999999995</v>
          </cell>
          <cell r="D13">
            <v>290.00133670373498</v>
          </cell>
        </row>
        <row r="14">
          <cell r="A14" t="str">
            <v>Bournemouth</v>
          </cell>
          <cell r="B14" t="str">
            <v>South West</v>
          </cell>
          <cell r="C14">
            <v>76.5</v>
          </cell>
          <cell r="D14">
            <v>332.41088189744875</v>
          </cell>
        </row>
        <row r="15">
          <cell r="A15" t="str">
            <v>Bradford &amp; South Dales</v>
          </cell>
          <cell r="B15" t="str">
            <v>Yorkshire and The Humber</v>
          </cell>
          <cell r="C15">
            <v>68.3</v>
          </cell>
          <cell r="D15">
            <v>296.77991155027121</v>
          </cell>
        </row>
        <row r="16">
          <cell r="A16" t="str">
            <v>Brighton and Hove</v>
          </cell>
          <cell r="B16" t="str">
            <v>South East</v>
          </cell>
          <cell r="C16">
            <v>98.96</v>
          </cell>
          <cell r="D16">
            <v>430.00497872642518</v>
          </cell>
        </row>
        <row r="17">
          <cell r="A17" t="str">
            <v>Bristol</v>
          </cell>
          <cell r="B17" t="str">
            <v>South West</v>
          </cell>
          <cell r="C17">
            <v>90.1</v>
          </cell>
          <cell r="D17">
            <v>391.50614979032849</v>
          </cell>
        </row>
        <row r="18">
          <cell r="A18" t="str">
            <v>Bury St Edmunds</v>
          </cell>
          <cell r="B18" t="str">
            <v>East of England</v>
          </cell>
          <cell r="C18">
            <v>82.85</v>
          </cell>
          <cell r="D18">
            <v>360.00315771508008</v>
          </cell>
        </row>
        <row r="19">
          <cell r="A19" t="str">
            <v>Cambridge</v>
          </cell>
          <cell r="B19" t="str">
            <v>East of England</v>
          </cell>
          <cell r="C19">
            <v>97</v>
          </cell>
          <cell r="D19">
            <v>421.48830776539251</v>
          </cell>
        </row>
        <row r="20">
          <cell r="A20" t="str">
            <v>Canterbury</v>
          </cell>
          <cell r="B20" t="str">
            <v>South East</v>
          </cell>
          <cell r="C20">
            <v>78.59</v>
          </cell>
          <cell r="D20">
            <v>341.49243409569277</v>
          </cell>
        </row>
        <row r="21">
          <cell r="A21" t="str">
            <v>Central Greater Manchester</v>
          </cell>
          <cell r="B21" t="str">
            <v>North West</v>
          </cell>
          <cell r="C21">
            <v>75.5</v>
          </cell>
          <cell r="D21">
            <v>328.06564161120758</v>
          </cell>
        </row>
        <row r="22">
          <cell r="A22" t="str">
            <v>Central Lancs</v>
          </cell>
          <cell r="B22" t="str">
            <v>North West</v>
          </cell>
          <cell r="C22">
            <v>66.5</v>
          </cell>
          <cell r="D22">
            <v>288.95847903503716</v>
          </cell>
        </row>
        <row r="23">
          <cell r="A23" t="str">
            <v>Central London</v>
          </cell>
          <cell r="B23" t="str">
            <v>London</v>
          </cell>
          <cell r="C23">
            <v>154.19</v>
          </cell>
          <cell r="D23">
            <v>669.99259973552444</v>
          </cell>
        </row>
        <row r="24">
          <cell r="A24" t="str">
            <v>Central Norfolk &amp; Norwich</v>
          </cell>
          <cell r="B24" t="str">
            <v>East of England</v>
          </cell>
          <cell r="C24">
            <v>82.85</v>
          </cell>
          <cell r="D24">
            <v>360.00315771508008</v>
          </cell>
        </row>
        <row r="25">
          <cell r="A25" t="str">
            <v>Chelmsford</v>
          </cell>
          <cell r="B25" t="str">
            <v>East of England</v>
          </cell>
          <cell r="C25">
            <v>90.1</v>
          </cell>
          <cell r="D25">
            <v>391.50614979032849</v>
          </cell>
        </row>
        <row r="26">
          <cell r="A26" t="str">
            <v>Cheltenham</v>
          </cell>
          <cell r="B26" t="str">
            <v>South West</v>
          </cell>
          <cell r="C26">
            <v>78.59</v>
          </cell>
          <cell r="D26">
            <v>341.49243409569277</v>
          </cell>
        </row>
        <row r="27">
          <cell r="A27" t="str">
            <v>Cherwell Valley</v>
          </cell>
          <cell r="B27" t="str">
            <v>South East</v>
          </cell>
          <cell r="C27">
            <v>78.02</v>
          </cell>
          <cell r="D27">
            <v>339.01564713253532</v>
          </cell>
        </row>
        <row r="28">
          <cell r="A28" t="str">
            <v>Chesterfield</v>
          </cell>
          <cell r="B28" t="str">
            <v>East Midlands</v>
          </cell>
          <cell r="C28">
            <v>55.75</v>
          </cell>
          <cell r="D28">
            <v>242.24714595794467</v>
          </cell>
        </row>
        <row r="29">
          <cell r="A29" t="str">
            <v>Chichester</v>
          </cell>
          <cell r="B29" t="str">
            <v>South East</v>
          </cell>
          <cell r="C29">
            <v>78.59</v>
          </cell>
          <cell r="D29">
            <v>341.49243409569277</v>
          </cell>
        </row>
        <row r="30">
          <cell r="A30" t="str">
            <v>Chilterns</v>
          </cell>
          <cell r="B30" t="str">
            <v>South West</v>
          </cell>
          <cell r="C30">
            <v>89.75</v>
          </cell>
          <cell r="D30">
            <v>389.98531569014409</v>
          </cell>
        </row>
        <row r="31">
          <cell r="A31" t="str">
            <v>Colchester</v>
          </cell>
          <cell r="B31" t="str">
            <v>East of England</v>
          </cell>
          <cell r="C31">
            <v>71.34</v>
          </cell>
          <cell r="D31">
            <v>309.98944202044436</v>
          </cell>
        </row>
        <row r="32">
          <cell r="A32" t="str">
            <v>Coventry</v>
          </cell>
          <cell r="B32" t="str">
            <v>West Midlands</v>
          </cell>
          <cell r="C32">
            <v>77.5</v>
          </cell>
          <cell r="D32">
            <v>336.75612218368991</v>
          </cell>
        </row>
        <row r="33">
          <cell r="A33" t="str">
            <v>Crawley &amp; Reigate</v>
          </cell>
          <cell r="B33" t="str">
            <v>South East</v>
          </cell>
          <cell r="C33">
            <v>101.61</v>
          </cell>
          <cell r="D33">
            <v>441.51986548496427</v>
          </cell>
        </row>
        <row r="34">
          <cell r="A34" t="str">
            <v>Darlington</v>
          </cell>
          <cell r="B34" t="str">
            <v>North East</v>
          </cell>
          <cell r="C34">
            <v>66.5</v>
          </cell>
          <cell r="D34">
            <v>288.95847903503716</v>
          </cell>
        </row>
        <row r="35">
          <cell r="A35" t="str">
            <v>Derby</v>
          </cell>
          <cell r="B35" t="str">
            <v>East Midlands</v>
          </cell>
          <cell r="C35">
            <v>62.83</v>
          </cell>
          <cell r="D35">
            <v>273.01144718453207</v>
          </cell>
        </row>
        <row r="36">
          <cell r="A36" t="str">
            <v>Doncaster</v>
          </cell>
          <cell r="B36" t="str">
            <v>Yorkshire and The Humber</v>
          </cell>
          <cell r="C36">
            <v>61.5</v>
          </cell>
          <cell r="D36">
            <v>267.23227760383133</v>
          </cell>
        </row>
        <row r="37">
          <cell r="A37" t="str">
            <v>Dover-Shepway</v>
          </cell>
          <cell r="B37" t="str">
            <v>South East</v>
          </cell>
          <cell r="C37">
            <v>65</v>
          </cell>
          <cell r="D37">
            <v>282.44061860567541</v>
          </cell>
        </row>
        <row r="38">
          <cell r="A38" t="str">
            <v>Durham</v>
          </cell>
          <cell r="B38" t="str">
            <v>North East</v>
          </cell>
          <cell r="C38">
            <v>65</v>
          </cell>
          <cell r="D38">
            <v>282.44061860567541</v>
          </cell>
        </row>
        <row r="39">
          <cell r="A39" t="str">
            <v>East Cheshire</v>
          </cell>
          <cell r="B39" t="str">
            <v>North West</v>
          </cell>
          <cell r="C39">
            <v>82.85</v>
          </cell>
          <cell r="D39">
            <v>360.00315771508008</v>
          </cell>
        </row>
        <row r="40">
          <cell r="A40" t="str">
            <v>East Lancs</v>
          </cell>
          <cell r="B40" t="str">
            <v>North West</v>
          </cell>
          <cell r="C40">
            <v>64.25</v>
          </cell>
          <cell r="D40">
            <v>279.18168839099451</v>
          </cell>
        </row>
        <row r="41">
          <cell r="A41" t="str">
            <v>East Thames Valley</v>
          </cell>
          <cell r="B41" t="str">
            <v>South East</v>
          </cell>
          <cell r="C41">
            <v>103.56</v>
          </cell>
          <cell r="D41">
            <v>449.99308404313456</v>
          </cell>
        </row>
        <row r="42">
          <cell r="A42" t="str">
            <v>Eastbourne</v>
          </cell>
          <cell r="B42" t="str">
            <v>South East</v>
          </cell>
          <cell r="C42">
            <v>74.81</v>
          </cell>
          <cell r="D42">
            <v>325.06742581370122</v>
          </cell>
        </row>
        <row r="43">
          <cell r="A43" t="str">
            <v>Eastern Staffordshire</v>
          </cell>
          <cell r="B43" t="str">
            <v>West Midlands</v>
          </cell>
          <cell r="C43">
            <v>67.08</v>
          </cell>
          <cell r="D43">
            <v>291.47871840105699</v>
          </cell>
        </row>
        <row r="44">
          <cell r="A44" t="str">
            <v>Exeter</v>
          </cell>
          <cell r="B44" t="str">
            <v>South West</v>
          </cell>
          <cell r="C44">
            <v>96.66</v>
          </cell>
          <cell r="D44">
            <v>420.01092606807055</v>
          </cell>
        </row>
        <row r="45">
          <cell r="A45" t="str">
            <v>Fylde Coast</v>
          </cell>
          <cell r="B45" t="str">
            <v>North West</v>
          </cell>
          <cell r="C45">
            <v>65</v>
          </cell>
          <cell r="D45">
            <v>282.44061860567541</v>
          </cell>
        </row>
        <row r="46">
          <cell r="A46" t="str">
            <v>Gloucester</v>
          </cell>
          <cell r="B46" t="str">
            <v>South West</v>
          </cell>
          <cell r="C46">
            <v>78.59</v>
          </cell>
          <cell r="D46">
            <v>341.49243409569277</v>
          </cell>
        </row>
        <row r="47">
          <cell r="A47" t="str">
            <v>Grantham &amp; Newark</v>
          </cell>
          <cell r="B47" t="str">
            <v>East Midlands</v>
          </cell>
          <cell r="C47">
            <v>85</v>
          </cell>
          <cell r="D47">
            <v>369.34542433049859</v>
          </cell>
        </row>
        <row r="48">
          <cell r="A48" t="str">
            <v>Greater Liverpool</v>
          </cell>
          <cell r="B48" t="str">
            <v>North West</v>
          </cell>
          <cell r="C48">
            <v>65.25</v>
          </cell>
          <cell r="D48">
            <v>283.52692867723567</v>
          </cell>
        </row>
        <row r="49">
          <cell r="A49" t="str">
            <v>Grimsby</v>
          </cell>
          <cell r="B49" t="str">
            <v>Yorkshire and The Humber</v>
          </cell>
          <cell r="C49">
            <v>62.75</v>
          </cell>
          <cell r="D49">
            <v>272.66382796163282</v>
          </cell>
        </row>
        <row r="50">
          <cell r="A50" t="str">
            <v>Guildford</v>
          </cell>
          <cell r="B50" t="str">
            <v>South East</v>
          </cell>
          <cell r="C50">
            <v>112.77</v>
          </cell>
          <cell r="D50">
            <v>490.01274707941559</v>
          </cell>
        </row>
        <row r="51">
          <cell r="A51" t="str">
            <v>Halifax</v>
          </cell>
          <cell r="B51" t="str">
            <v>Yorkshire and the Humber</v>
          </cell>
          <cell r="C51">
            <v>70.5</v>
          </cell>
          <cell r="D51">
            <v>306.33944018000176</v>
          </cell>
        </row>
        <row r="52">
          <cell r="A52" t="str">
            <v>Harlow &amp; Stortford</v>
          </cell>
          <cell r="B52" t="str">
            <v>East of England</v>
          </cell>
          <cell r="C52">
            <v>76.5</v>
          </cell>
          <cell r="D52">
            <v>332.41088189744875</v>
          </cell>
        </row>
        <row r="53">
          <cell r="A53" t="str">
            <v>Harrogate</v>
          </cell>
          <cell r="B53" t="str">
            <v>Yorkshire and The Humber</v>
          </cell>
          <cell r="C53">
            <v>75</v>
          </cell>
          <cell r="D53">
            <v>325.893021468087</v>
          </cell>
        </row>
        <row r="54">
          <cell r="A54" t="str">
            <v>Herefordshire</v>
          </cell>
          <cell r="B54" t="str">
            <v>West Midlands</v>
          </cell>
          <cell r="C54">
            <v>77.55</v>
          </cell>
          <cell r="D54">
            <v>336.97338419800195</v>
          </cell>
        </row>
        <row r="55">
          <cell r="A55" t="str">
            <v>High Weald</v>
          </cell>
          <cell r="B55" t="str">
            <v>South East</v>
          </cell>
          <cell r="C55">
            <v>100.11</v>
          </cell>
          <cell r="D55">
            <v>435.00200505560252</v>
          </cell>
        </row>
        <row r="56">
          <cell r="A56" t="str">
            <v>Hull &amp; East Riding</v>
          </cell>
          <cell r="B56" t="str">
            <v>Yorkshire and The Humber</v>
          </cell>
          <cell r="C56">
            <v>70</v>
          </cell>
          <cell r="D56">
            <v>304.16682003688123</v>
          </cell>
        </row>
        <row r="57">
          <cell r="A57" t="str">
            <v>Huntingdon</v>
          </cell>
          <cell r="B57" t="str">
            <v>East of England</v>
          </cell>
          <cell r="C57">
            <v>65.59</v>
          </cell>
          <cell r="D57">
            <v>285.00431037455769</v>
          </cell>
        </row>
        <row r="58">
          <cell r="A58" t="str">
            <v>Inner East London</v>
          </cell>
          <cell r="B58" t="str">
            <v>London</v>
          </cell>
          <cell r="C58">
            <v>136.5</v>
          </cell>
          <cell r="D58">
            <v>593.12529907191833</v>
          </cell>
        </row>
        <row r="59">
          <cell r="A59" t="str">
            <v>Inner North London</v>
          </cell>
          <cell r="B59" t="str">
            <v>London</v>
          </cell>
          <cell r="C59">
            <v>147.29</v>
          </cell>
          <cell r="D59">
            <v>640.01044176046048</v>
          </cell>
        </row>
        <row r="60">
          <cell r="A60" t="str">
            <v>Inner South East London</v>
          </cell>
          <cell r="B60" t="str">
            <v>London</v>
          </cell>
          <cell r="C60">
            <v>118.87</v>
          </cell>
          <cell r="D60">
            <v>516.51871282548677</v>
          </cell>
        </row>
        <row r="61">
          <cell r="A61" t="str">
            <v>Inner South West London</v>
          </cell>
          <cell r="B61" t="str">
            <v>London</v>
          </cell>
          <cell r="C61">
            <v>116.91</v>
          </cell>
          <cell r="D61">
            <v>508.00204186445399</v>
          </cell>
        </row>
        <row r="62">
          <cell r="A62" t="str">
            <v>Inner West London</v>
          </cell>
          <cell r="B62" t="str">
            <v>London</v>
          </cell>
          <cell r="C62">
            <v>143.84</v>
          </cell>
          <cell r="D62">
            <v>625.0193627729285</v>
          </cell>
        </row>
        <row r="63">
          <cell r="A63" t="str">
            <v>Ipswich</v>
          </cell>
          <cell r="B63" t="str">
            <v>East of England</v>
          </cell>
          <cell r="C63">
            <v>71.34</v>
          </cell>
          <cell r="D63">
            <v>309.98944202044436</v>
          </cell>
        </row>
        <row r="64">
          <cell r="A64" t="str">
            <v>Isle of Wight</v>
          </cell>
          <cell r="B64" t="str">
            <v>South East</v>
          </cell>
          <cell r="C64">
            <v>71.5</v>
          </cell>
          <cell r="D64">
            <v>310.68468046624292</v>
          </cell>
        </row>
        <row r="65">
          <cell r="A65" t="str">
            <v>Kendal</v>
          </cell>
          <cell r="B65" t="str">
            <v>North East</v>
          </cell>
          <cell r="C65">
            <v>68</v>
          </cell>
          <cell r="D65">
            <v>295.4763394643989</v>
          </cell>
        </row>
        <row r="66">
          <cell r="A66" t="str">
            <v>Kernow West</v>
          </cell>
          <cell r="B66" t="str">
            <v>South West</v>
          </cell>
          <cell r="C66">
            <v>80.97</v>
          </cell>
          <cell r="D66">
            <v>351.83410597694672</v>
          </cell>
        </row>
        <row r="67">
          <cell r="A67" t="str">
            <v>Kings Lynn</v>
          </cell>
          <cell r="B67" t="str">
            <v>East of England</v>
          </cell>
          <cell r="C67">
            <v>65.59</v>
          </cell>
          <cell r="D67">
            <v>285.00431037455769</v>
          </cell>
        </row>
        <row r="68">
          <cell r="A68" t="str">
            <v>Kirklees</v>
          </cell>
          <cell r="B68" t="str">
            <v>Yorkshire and The Humber</v>
          </cell>
          <cell r="C68">
            <v>56.5</v>
          </cell>
          <cell r="D68">
            <v>245.50607617262554</v>
          </cell>
        </row>
        <row r="69">
          <cell r="A69" t="str">
            <v>Lancaster</v>
          </cell>
          <cell r="B69" t="str">
            <v>North West</v>
          </cell>
          <cell r="C69">
            <v>70.25</v>
          </cell>
          <cell r="D69">
            <v>305.2531301084415</v>
          </cell>
        </row>
        <row r="70">
          <cell r="A70" t="str">
            <v>Leeds</v>
          </cell>
          <cell r="B70" t="str">
            <v>Yorkshire and The Humber</v>
          </cell>
          <cell r="C70">
            <v>66.16</v>
          </cell>
          <cell r="D70">
            <v>287.48109733771514</v>
          </cell>
        </row>
        <row r="71">
          <cell r="A71" t="str">
            <v>Leicester</v>
          </cell>
          <cell r="B71" t="str">
            <v>East Midlands</v>
          </cell>
          <cell r="C71">
            <v>78</v>
          </cell>
          <cell r="D71">
            <v>338.92874232681049</v>
          </cell>
        </row>
        <row r="72">
          <cell r="A72" t="str">
            <v>Lincoln</v>
          </cell>
          <cell r="B72" t="str">
            <v>East Midlands</v>
          </cell>
          <cell r="C72">
            <v>66.25</v>
          </cell>
          <cell r="D72">
            <v>287.87216896347684</v>
          </cell>
        </row>
        <row r="73">
          <cell r="A73" t="str">
            <v>Lincolnshire Fens</v>
          </cell>
          <cell r="B73" t="str">
            <v>East of England</v>
          </cell>
          <cell r="C73">
            <v>66.5</v>
          </cell>
          <cell r="D73">
            <v>288.95847903503716</v>
          </cell>
        </row>
        <row r="74">
          <cell r="A74" t="str">
            <v>Lowestoft &amp; Great Yarmouth</v>
          </cell>
          <cell r="B74" t="str">
            <v>East of England</v>
          </cell>
          <cell r="C74">
            <v>81.5</v>
          </cell>
          <cell r="D74">
            <v>354.13708332865457</v>
          </cell>
        </row>
        <row r="75">
          <cell r="A75" t="str">
            <v>Luton</v>
          </cell>
          <cell r="B75" t="str">
            <v>East of England</v>
          </cell>
          <cell r="C75">
            <v>78.59</v>
          </cell>
          <cell r="D75">
            <v>341.49243409569277</v>
          </cell>
        </row>
        <row r="76">
          <cell r="A76" t="str">
            <v>Maidstone</v>
          </cell>
          <cell r="B76" t="str">
            <v>South East</v>
          </cell>
          <cell r="C76">
            <v>88.85</v>
          </cell>
          <cell r="D76">
            <v>386.07459943252707</v>
          </cell>
        </row>
        <row r="77">
          <cell r="A77" t="str">
            <v>Medway &amp; Swale</v>
          </cell>
          <cell r="B77" t="str">
            <v>South East</v>
          </cell>
          <cell r="C77">
            <v>72.84</v>
          </cell>
          <cell r="D77">
            <v>316.5073024498061</v>
          </cell>
        </row>
        <row r="78">
          <cell r="A78" t="str">
            <v>Mendip</v>
          </cell>
          <cell r="B78" t="str">
            <v>South West</v>
          </cell>
          <cell r="C78">
            <v>75</v>
          </cell>
          <cell r="D78">
            <v>325.893021468087</v>
          </cell>
        </row>
        <row r="79">
          <cell r="A79" t="str">
            <v>Mid &amp; East Devon</v>
          </cell>
          <cell r="B79" t="str">
            <v>South West</v>
          </cell>
          <cell r="C79">
            <v>84.5</v>
          </cell>
          <cell r="D79">
            <v>367.17280418737801</v>
          </cell>
        </row>
        <row r="80">
          <cell r="A80" t="str">
            <v>Mid &amp; West Dorset</v>
          </cell>
          <cell r="B80" t="str">
            <v>South West</v>
          </cell>
          <cell r="C80">
            <v>80</v>
          </cell>
          <cell r="D80">
            <v>347.61922289929282</v>
          </cell>
        </row>
        <row r="81">
          <cell r="A81" t="str">
            <v>Mid Staffs</v>
          </cell>
          <cell r="B81" t="str">
            <v>West Midlands</v>
          </cell>
          <cell r="C81">
            <v>67.08</v>
          </cell>
          <cell r="D81">
            <v>291.47871840105699</v>
          </cell>
        </row>
        <row r="82">
          <cell r="A82" t="str">
            <v>Milton Keynes</v>
          </cell>
          <cell r="B82" t="str">
            <v>South East</v>
          </cell>
          <cell r="C82">
            <v>70</v>
          </cell>
          <cell r="D82">
            <v>304.16682003688123</v>
          </cell>
        </row>
        <row r="83">
          <cell r="A83" t="str">
            <v>Newbury</v>
          </cell>
          <cell r="B83" t="str">
            <v>South East</v>
          </cell>
          <cell r="C83">
            <v>78.59</v>
          </cell>
          <cell r="D83">
            <v>341.49243409569277</v>
          </cell>
        </row>
        <row r="84">
          <cell r="A84" t="str">
            <v>North Cheshire</v>
          </cell>
          <cell r="B84" t="str">
            <v>North West</v>
          </cell>
          <cell r="C84">
            <v>66.5</v>
          </cell>
          <cell r="D84">
            <v>288.95847903503716</v>
          </cell>
        </row>
        <row r="85">
          <cell r="A85" t="str">
            <v>North Cornwall &amp; Devon Borders</v>
          </cell>
          <cell r="B85" t="str">
            <v>South West</v>
          </cell>
          <cell r="C85">
            <v>70</v>
          </cell>
          <cell r="D85">
            <v>304.16682003688123</v>
          </cell>
        </row>
        <row r="86">
          <cell r="A86" t="str">
            <v>North Cumbria</v>
          </cell>
          <cell r="B86" t="str">
            <v>North East</v>
          </cell>
          <cell r="C86">
            <v>68</v>
          </cell>
          <cell r="D86">
            <v>295.4763394643989</v>
          </cell>
        </row>
        <row r="87">
          <cell r="A87" t="str">
            <v>North Devon</v>
          </cell>
          <cell r="B87" t="str">
            <v>South West</v>
          </cell>
          <cell r="C87">
            <v>69.040000000000006</v>
          </cell>
          <cell r="D87">
            <v>299.99538936208972</v>
          </cell>
        </row>
        <row r="88">
          <cell r="A88" t="str">
            <v>North Nottingham</v>
          </cell>
          <cell r="B88" t="str">
            <v>East Midlands</v>
          </cell>
          <cell r="C88">
            <v>66.5</v>
          </cell>
          <cell r="D88">
            <v>288.95847903503716</v>
          </cell>
        </row>
        <row r="89">
          <cell r="A89" t="str">
            <v>North West Kent</v>
          </cell>
          <cell r="B89" t="str">
            <v>South East</v>
          </cell>
          <cell r="C89">
            <v>88.85</v>
          </cell>
          <cell r="D89">
            <v>386.07459943252707</v>
          </cell>
        </row>
        <row r="90">
          <cell r="A90" t="str">
            <v>North West London</v>
          </cell>
          <cell r="B90" t="str">
            <v>London</v>
          </cell>
          <cell r="C90">
            <v>113.11</v>
          </cell>
          <cell r="D90">
            <v>491.49012877673761</v>
          </cell>
        </row>
        <row r="91">
          <cell r="A91" t="str">
            <v>Northampton</v>
          </cell>
          <cell r="B91" t="str">
            <v>East Midlands</v>
          </cell>
          <cell r="C91">
            <v>89.5</v>
          </cell>
          <cell r="D91">
            <v>388.89900561858383</v>
          </cell>
        </row>
        <row r="92">
          <cell r="A92" t="str">
            <v>Northants Central</v>
          </cell>
          <cell r="B92" t="str">
            <v>East Midlands</v>
          </cell>
          <cell r="C92">
            <v>80</v>
          </cell>
          <cell r="D92">
            <v>347.61922289929282</v>
          </cell>
        </row>
        <row r="93">
          <cell r="A93" t="str">
            <v>Northumberland</v>
          </cell>
          <cell r="B93" t="str">
            <v>North East</v>
          </cell>
          <cell r="C93">
            <v>73.900000000000006</v>
          </cell>
          <cell r="D93">
            <v>321.11325715322175</v>
          </cell>
        </row>
        <row r="94">
          <cell r="A94" t="str">
            <v>Nottingham</v>
          </cell>
          <cell r="B94" t="str">
            <v>East Midlands</v>
          </cell>
          <cell r="C94">
            <v>80.55</v>
          </cell>
          <cell r="D94">
            <v>350.00910505672545</v>
          </cell>
        </row>
        <row r="95">
          <cell r="A95" t="str">
            <v>Oldham &amp; Rochdale</v>
          </cell>
          <cell r="B95" t="str">
            <v>North West</v>
          </cell>
          <cell r="C95">
            <v>66.39</v>
          </cell>
          <cell r="D95">
            <v>288.48050260355063</v>
          </cell>
        </row>
        <row r="96">
          <cell r="A96" t="str">
            <v>Outer East London</v>
          </cell>
          <cell r="B96" t="str">
            <v>London</v>
          </cell>
          <cell r="C96">
            <v>113.11</v>
          </cell>
          <cell r="D96">
            <v>491.49012877673761</v>
          </cell>
        </row>
        <row r="97">
          <cell r="A97" t="str">
            <v>Outer North East London</v>
          </cell>
          <cell r="B97" t="str">
            <v>London</v>
          </cell>
          <cell r="C97">
            <v>101.61</v>
          </cell>
          <cell r="D97">
            <v>441.51986548496427</v>
          </cell>
        </row>
        <row r="98">
          <cell r="A98" t="str">
            <v>Outer North London</v>
          </cell>
          <cell r="B98" t="str">
            <v>London</v>
          </cell>
          <cell r="C98">
            <v>113.11</v>
          </cell>
          <cell r="D98">
            <v>491.49012877673761</v>
          </cell>
        </row>
        <row r="99">
          <cell r="A99" t="str">
            <v>Outer South East London</v>
          </cell>
          <cell r="B99" t="str">
            <v>London</v>
          </cell>
          <cell r="C99">
            <v>103.56</v>
          </cell>
          <cell r="D99">
            <v>449.99308404313456</v>
          </cell>
        </row>
        <row r="100">
          <cell r="A100" t="str">
            <v>Outer South London</v>
          </cell>
          <cell r="B100" t="str">
            <v>London</v>
          </cell>
          <cell r="C100">
            <v>103.56</v>
          </cell>
          <cell r="D100">
            <v>449.99308404313456</v>
          </cell>
        </row>
        <row r="101">
          <cell r="A101" t="str">
            <v>Outer South West London</v>
          </cell>
          <cell r="B101" t="str">
            <v>London</v>
          </cell>
          <cell r="C101">
            <v>116.91</v>
          </cell>
          <cell r="D101">
            <v>508.00204186445399</v>
          </cell>
        </row>
        <row r="102">
          <cell r="A102" t="str">
            <v>Outer West London</v>
          </cell>
          <cell r="B102" t="str">
            <v>London</v>
          </cell>
          <cell r="C102">
            <v>115.07</v>
          </cell>
          <cell r="D102">
            <v>500.00679973777028</v>
          </cell>
        </row>
        <row r="103">
          <cell r="A103" t="str">
            <v>Oxford</v>
          </cell>
          <cell r="B103" t="str">
            <v>South East</v>
          </cell>
          <cell r="C103">
            <v>118.87</v>
          </cell>
          <cell r="D103">
            <v>516.51871282548677</v>
          </cell>
        </row>
        <row r="104">
          <cell r="A104" t="str">
            <v>Peaks &amp; Dales</v>
          </cell>
          <cell r="B104" t="str">
            <v>London</v>
          </cell>
          <cell r="C104">
            <v>70.19</v>
          </cell>
          <cell r="D104">
            <v>304.99241569126701</v>
          </cell>
        </row>
        <row r="105">
          <cell r="A105" t="str">
            <v>Peterborough</v>
          </cell>
          <cell r="B105" t="str">
            <v>East of England</v>
          </cell>
          <cell r="C105">
            <v>65.59</v>
          </cell>
          <cell r="D105">
            <v>285.00431037455769</v>
          </cell>
        </row>
        <row r="106">
          <cell r="A106" t="str">
            <v>Plymouth</v>
          </cell>
          <cell r="B106" t="str">
            <v>South West</v>
          </cell>
          <cell r="C106">
            <v>73.5</v>
          </cell>
          <cell r="D106">
            <v>319.37516103872525</v>
          </cell>
        </row>
        <row r="107">
          <cell r="A107" t="str">
            <v>Portsmouth</v>
          </cell>
          <cell r="B107" t="str">
            <v>South East</v>
          </cell>
          <cell r="C107">
            <v>78.81</v>
          </cell>
          <cell r="D107">
            <v>342.44838695866582</v>
          </cell>
        </row>
        <row r="108">
          <cell r="A108" t="str">
            <v>Reading</v>
          </cell>
          <cell r="B108" t="str">
            <v>South East</v>
          </cell>
          <cell r="C108">
            <v>89.75</v>
          </cell>
          <cell r="D108">
            <v>389.98531569014409</v>
          </cell>
        </row>
        <row r="109">
          <cell r="A109" t="str">
            <v>Richmond &amp; Hambleton</v>
          </cell>
          <cell r="B109" t="str">
            <v>Yorkshire and The Humber</v>
          </cell>
          <cell r="C109">
            <v>75</v>
          </cell>
          <cell r="D109">
            <v>325.893021468087</v>
          </cell>
        </row>
        <row r="110">
          <cell r="A110" t="str">
            <v>Rotherham</v>
          </cell>
          <cell r="B110" t="str">
            <v>Yorkshire and The Humber</v>
          </cell>
          <cell r="C110">
            <v>61.5</v>
          </cell>
          <cell r="D110">
            <v>267.23227760383133</v>
          </cell>
        </row>
        <row r="111">
          <cell r="A111" t="str">
            <v>Rugby &amp; East</v>
          </cell>
          <cell r="B111" t="str">
            <v>West Midlands</v>
          </cell>
          <cell r="C111">
            <v>84.35</v>
          </cell>
          <cell r="D111">
            <v>366.52101814444183</v>
          </cell>
        </row>
        <row r="112">
          <cell r="A112" t="str">
            <v>Salisbury</v>
          </cell>
          <cell r="B112" t="str">
            <v>South West</v>
          </cell>
          <cell r="C112">
            <v>83.1</v>
          </cell>
          <cell r="D112">
            <v>361.0894677866404</v>
          </cell>
        </row>
        <row r="113">
          <cell r="A113" t="str">
            <v>Scarborough</v>
          </cell>
          <cell r="B113" t="str">
            <v>Yorkshire and The Humber</v>
          </cell>
          <cell r="C113">
            <v>65.5</v>
          </cell>
          <cell r="D113">
            <v>284.61323874879599</v>
          </cell>
        </row>
        <row r="114">
          <cell r="A114" t="str">
            <v>Scunthorpe</v>
          </cell>
          <cell r="B114" t="str">
            <v>Yorkshire and The Humber</v>
          </cell>
          <cell r="C114">
            <v>56</v>
          </cell>
          <cell r="D114">
            <v>243.33345602950496</v>
          </cell>
        </row>
        <row r="115">
          <cell r="A115" t="str">
            <v>Sheffield</v>
          </cell>
          <cell r="B115" t="str">
            <v>Yorkshire and The Humber</v>
          </cell>
          <cell r="C115">
            <v>65.59</v>
          </cell>
          <cell r="D115">
            <v>285.00431037455769</v>
          </cell>
        </row>
        <row r="116">
          <cell r="A116" t="str">
            <v>Shropshire</v>
          </cell>
          <cell r="B116" t="str">
            <v>West Midlands</v>
          </cell>
          <cell r="C116">
            <v>75</v>
          </cell>
          <cell r="D116">
            <v>325.893021468087</v>
          </cell>
        </row>
        <row r="117">
          <cell r="A117" t="str">
            <v>Solihull</v>
          </cell>
          <cell r="B117" t="str">
            <v>West Midlands</v>
          </cell>
          <cell r="C117">
            <v>85.5</v>
          </cell>
          <cell r="D117">
            <v>371.51804447361917</v>
          </cell>
        </row>
        <row r="118">
          <cell r="A118" t="str">
            <v>South Cheshire</v>
          </cell>
          <cell r="B118" t="str">
            <v>North West</v>
          </cell>
          <cell r="C118">
            <v>60</v>
          </cell>
          <cell r="D118">
            <v>260.71441717446959</v>
          </cell>
        </row>
        <row r="119">
          <cell r="A119" t="str">
            <v>South Devon</v>
          </cell>
          <cell r="B119" t="str">
            <v>South West</v>
          </cell>
          <cell r="C119">
            <v>65</v>
          </cell>
          <cell r="D119">
            <v>282.44061860567541</v>
          </cell>
        </row>
        <row r="120">
          <cell r="A120" t="str">
            <v>South East Herts</v>
          </cell>
          <cell r="B120" t="str">
            <v>East of England</v>
          </cell>
          <cell r="C120">
            <v>82.04</v>
          </cell>
          <cell r="D120">
            <v>356.48351308322481</v>
          </cell>
        </row>
        <row r="121">
          <cell r="A121" t="str">
            <v>South West Essex</v>
          </cell>
          <cell r="B121" t="str">
            <v>East of England</v>
          </cell>
          <cell r="C121">
            <v>76.64</v>
          </cell>
          <cell r="D121">
            <v>333.01921553752248</v>
          </cell>
        </row>
        <row r="122">
          <cell r="A122" t="str">
            <v>South West Herts</v>
          </cell>
          <cell r="B122" t="str">
            <v>East of England</v>
          </cell>
          <cell r="C122">
            <v>95.85</v>
          </cell>
          <cell r="D122">
            <v>416.49128143621516</v>
          </cell>
        </row>
        <row r="123">
          <cell r="A123" t="str">
            <v>Southampton</v>
          </cell>
          <cell r="B123" t="str">
            <v>South East</v>
          </cell>
          <cell r="C123">
            <v>77.44</v>
          </cell>
          <cell r="D123">
            <v>336.49540776651543</v>
          </cell>
        </row>
        <row r="124">
          <cell r="A124" t="str">
            <v>Southend</v>
          </cell>
          <cell r="B124" t="str">
            <v>East of England</v>
          </cell>
          <cell r="C124">
            <v>73.989999999999995</v>
          </cell>
          <cell r="D124">
            <v>321.50432877898339</v>
          </cell>
        </row>
        <row r="125">
          <cell r="A125" t="str">
            <v>Southern Greater Manchester</v>
          </cell>
          <cell r="B125" t="str">
            <v>North West</v>
          </cell>
          <cell r="C125">
            <v>82.81</v>
          </cell>
          <cell r="D125">
            <v>359.82934810363048</v>
          </cell>
        </row>
        <row r="126">
          <cell r="A126" t="str">
            <v>Southport</v>
          </cell>
          <cell r="B126" t="str">
            <v>North West</v>
          </cell>
          <cell r="C126">
            <v>76.5</v>
          </cell>
          <cell r="D126">
            <v>332.41088189744875</v>
          </cell>
        </row>
        <row r="127">
          <cell r="A127" t="str">
            <v>St Helens</v>
          </cell>
          <cell r="B127" t="str">
            <v>North West</v>
          </cell>
          <cell r="C127">
            <v>65</v>
          </cell>
          <cell r="D127">
            <v>282.44061860567541</v>
          </cell>
        </row>
        <row r="128">
          <cell r="A128" t="str">
            <v>Staffordshire North</v>
          </cell>
          <cell r="B128" t="str">
            <v>West Midlands</v>
          </cell>
          <cell r="C128">
            <v>60.95</v>
          </cell>
          <cell r="D128">
            <v>264.84239544639871</v>
          </cell>
        </row>
        <row r="129">
          <cell r="A129" t="str">
            <v>Stevenage &amp; North Herts</v>
          </cell>
          <cell r="B129" t="str">
            <v>East of England</v>
          </cell>
          <cell r="C129">
            <v>78.59</v>
          </cell>
          <cell r="D129">
            <v>341.49243409569277</v>
          </cell>
        </row>
        <row r="130">
          <cell r="A130" t="str">
            <v>Sunderland</v>
          </cell>
          <cell r="B130" t="str">
            <v>North East</v>
          </cell>
          <cell r="C130">
            <v>63.5</v>
          </cell>
          <cell r="D130">
            <v>275.92275817631366</v>
          </cell>
        </row>
        <row r="131">
          <cell r="A131" t="str">
            <v>Sussex East</v>
          </cell>
          <cell r="B131" t="str">
            <v>South East</v>
          </cell>
          <cell r="C131">
            <v>74.790000000000006</v>
          </cell>
          <cell r="D131">
            <v>324.98052100797639</v>
          </cell>
        </row>
        <row r="132">
          <cell r="A132" t="str">
            <v>Swindon</v>
          </cell>
          <cell r="B132" t="str">
            <v>South West</v>
          </cell>
          <cell r="C132">
            <v>78.59</v>
          </cell>
          <cell r="D132">
            <v>341.49243409569277</v>
          </cell>
        </row>
        <row r="133">
          <cell r="A133" t="str">
            <v>Tameside &amp; Glossop</v>
          </cell>
          <cell r="B133" t="str">
            <v>North West</v>
          </cell>
          <cell r="C133">
            <v>65.84</v>
          </cell>
          <cell r="D133">
            <v>286.09062044611801</v>
          </cell>
        </row>
        <row r="134">
          <cell r="A134" t="str">
            <v>Taunton &amp; West Somerset</v>
          </cell>
          <cell r="B134" t="str">
            <v>South West</v>
          </cell>
          <cell r="C134">
            <v>84.5</v>
          </cell>
          <cell r="D134">
            <v>367.17280418737801</v>
          </cell>
        </row>
        <row r="135">
          <cell r="A135" t="str">
            <v>Teesside</v>
          </cell>
          <cell r="B135" t="str">
            <v>North East</v>
          </cell>
          <cell r="C135">
            <v>65</v>
          </cell>
          <cell r="D135">
            <v>282.44061860567541</v>
          </cell>
        </row>
        <row r="136">
          <cell r="A136" t="str">
            <v>Thanet</v>
          </cell>
          <cell r="B136" t="str">
            <v>South East</v>
          </cell>
          <cell r="C136">
            <v>69.040000000000006</v>
          </cell>
          <cell r="D136">
            <v>299.99538936208972</v>
          </cell>
        </row>
        <row r="137">
          <cell r="A137" t="str">
            <v>Tyneside</v>
          </cell>
          <cell r="B137" t="str">
            <v>North East</v>
          </cell>
          <cell r="C137">
            <v>70.19</v>
          </cell>
          <cell r="D137">
            <v>304.99241569126701</v>
          </cell>
        </row>
        <row r="138">
          <cell r="A138" t="str">
            <v>Wakefield</v>
          </cell>
          <cell r="B138" t="str">
            <v>Yorkshire and The Humber</v>
          </cell>
          <cell r="C138">
            <v>61.5</v>
          </cell>
          <cell r="D138">
            <v>267.23227760383133</v>
          </cell>
        </row>
        <row r="139">
          <cell r="A139" t="str">
            <v>Walton</v>
          </cell>
          <cell r="B139" t="str">
            <v>North West</v>
          </cell>
          <cell r="C139">
            <v>109.71</v>
          </cell>
          <cell r="D139">
            <v>476.71631180351767</v>
          </cell>
        </row>
        <row r="140">
          <cell r="A140" t="str">
            <v>Warwickshire South</v>
          </cell>
          <cell r="B140" t="str">
            <v>West Midlands</v>
          </cell>
          <cell r="C140">
            <v>85.5</v>
          </cell>
          <cell r="D140">
            <v>371.51804447361917</v>
          </cell>
        </row>
        <row r="141">
          <cell r="A141" t="str">
            <v>West Cheshire</v>
          </cell>
          <cell r="B141" t="str">
            <v>North West</v>
          </cell>
          <cell r="C141">
            <v>73.25</v>
          </cell>
          <cell r="D141">
            <v>318.28885096716499</v>
          </cell>
        </row>
        <row r="142">
          <cell r="A142" t="str">
            <v>West Cumbria</v>
          </cell>
          <cell r="B142" t="str">
            <v>North East</v>
          </cell>
          <cell r="C142">
            <v>68</v>
          </cell>
          <cell r="D142">
            <v>295.4763394643989</v>
          </cell>
        </row>
        <row r="143">
          <cell r="A143" t="str">
            <v>West Pennine</v>
          </cell>
          <cell r="B143" t="str">
            <v>Yorkshire and The Humber</v>
          </cell>
          <cell r="C143">
            <v>69.81</v>
          </cell>
          <cell r="D143">
            <v>303.3412243824954</v>
          </cell>
        </row>
        <row r="144">
          <cell r="A144" t="str">
            <v>West Wiltshire</v>
          </cell>
          <cell r="B144" t="str">
            <v>South West</v>
          </cell>
          <cell r="C144">
            <v>78.59</v>
          </cell>
          <cell r="D144">
            <v>341.49243409569277</v>
          </cell>
        </row>
        <row r="145">
          <cell r="A145" t="str">
            <v>Weston-S-Mare</v>
          </cell>
          <cell r="B145" t="str">
            <v>South West</v>
          </cell>
          <cell r="C145">
            <v>99.06</v>
          </cell>
          <cell r="D145">
            <v>430.43950275504932</v>
          </cell>
        </row>
        <row r="146">
          <cell r="A146" t="str">
            <v>Wigan</v>
          </cell>
          <cell r="B146" t="str">
            <v>North West</v>
          </cell>
          <cell r="C146">
            <v>61.33</v>
          </cell>
          <cell r="D146">
            <v>266.49358675517033</v>
          </cell>
        </row>
        <row r="147">
          <cell r="A147" t="str">
            <v>Winchester</v>
          </cell>
          <cell r="B147" t="str">
            <v>South East</v>
          </cell>
          <cell r="C147">
            <v>83.5</v>
          </cell>
          <cell r="D147">
            <v>362.82756390113684</v>
          </cell>
        </row>
        <row r="148">
          <cell r="A148" t="str">
            <v>Wirral</v>
          </cell>
          <cell r="B148" t="str">
            <v>North West</v>
          </cell>
          <cell r="C148">
            <v>55.02</v>
          </cell>
          <cell r="D148">
            <v>239.07512054898865</v>
          </cell>
        </row>
        <row r="149">
          <cell r="A149" t="str">
            <v>Wolds and Coast</v>
          </cell>
          <cell r="B149" t="str">
            <v>Yorkshire and The Humber</v>
          </cell>
          <cell r="C149">
            <v>69.38</v>
          </cell>
          <cell r="D149">
            <v>301.47277105941168</v>
          </cell>
        </row>
        <row r="150">
          <cell r="A150" t="str">
            <v>Worcester North</v>
          </cell>
          <cell r="B150" t="str">
            <v>West Midlands</v>
          </cell>
          <cell r="C150">
            <v>66.5</v>
          </cell>
          <cell r="D150">
            <v>288.95847903503716</v>
          </cell>
        </row>
        <row r="151">
          <cell r="A151" t="str">
            <v>Worcester South</v>
          </cell>
          <cell r="B151" t="str">
            <v>West Midlands</v>
          </cell>
          <cell r="C151">
            <v>84.27</v>
          </cell>
          <cell r="D151">
            <v>366.17339892154257</v>
          </cell>
        </row>
        <row r="152">
          <cell r="A152" t="str">
            <v>Worthing</v>
          </cell>
          <cell r="B152" t="str">
            <v>South East</v>
          </cell>
          <cell r="C152">
            <v>71.5</v>
          </cell>
          <cell r="D152">
            <v>310.68468046624292</v>
          </cell>
        </row>
        <row r="153">
          <cell r="A153" t="str">
            <v>Yeovil</v>
          </cell>
          <cell r="B153" t="str">
            <v>South West</v>
          </cell>
          <cell r="C153">
            <v>77</v>
          </cell>
          <cell r="D153">
            <v>334.58350204056933</v>
          </cell>
        </row>
        <row r="154">
          <cell r="A154" t="str">
            <v>York</v>
          </cell>
          <cell r="B154" t="str">
            <v>Yorkshire and The Humber</v>
          </cell>
          <cell r="C154">
            <v>75</v>
          </cell>
          <cell r="D154">
            <v>325.893021468087</v>
          </cell>
        </row>
        <row r="155">
          <cell r="A155" t="str">
            <v>Aberdeen and Shire</v>
          </cell>
          <cell r="B155" t="str">
            <v>Scotland</v>
          </cell>
          <cell r="C155">
            <v>74.790000000000006</v>
          </cell>
          <cell r="D155">
            <v>324.98052100797639</v>
          </cell>
        </row>
        <row r="156">
          <cell r="A156" t="str">
            <v>Argyll and Bute</v>
          </cell>
          <cell r="B156" t="str">
            <v>Scotland</v>
          </cell>
          <cell r="C156">
            <v>72.739999999999995</v>
          </cell>
          <cell r="D156">
            <v>316.07277842118197</v>
          </cell>
        </row>
        <row r="157">
          <cell r="A157" t="str">
            <v>Ayrshires</v>
          </cell>
          <cell r="B157" t="str">
            <v>Scotland</v>
          </cell>
          <cell r="C157">
            <v>76.989999999999995</v>
          </cell>
          <cell r="D157">
            <v>334.54004963770689</v>
          </cell>
        </row>
        <row r="158">
          <cell r="A158" t="str">
            <v>Dumfries and Galloway</v>
          </cell>
          <cell r="B158" t="str">
            <v>Scotland</v>
          </cell>
          <cell r="C158">
            <v>59.84</v>
          </cell>
          <cell r="D158">
            <v>260.01917872867102</v>
          </cell>
        </row>
        <row r="159">
          <cell r="A159" t="str">
            <v>Dundee and Angus</v>
          </cell>
          <cell r="B159" t="str">
            <v>Scotland</v>
          </cell>
          <cell r="C159">
            <v>69.040000000000006</v>
          </cell>
          <cell r="D159">
            <v>299.99538936208972</v>
          </cell>
        </row>
        <row r="160">
          <cell r="A160" t="str">
            <v>East Dunbartonshire</v>
          </cell>
          <cell r="B160" t="str">
            <v>Scotland</v>
          </cell>
          <cell r="C160">
            <v>71.34</v>
          </cell>
          <cell r="D160">
            <v>309.98944202044436</v>
          </cell>
        </row>
        <row r="161">
          <cell r="A161" t="str">
            <v>Fife</v>
          </cell>
          <cell r="B161" t="str">
            <v>Scotland</v>
          </cell>
          <cell r="C161">
            <v>70.19</v>
          </cell>
          <cell r="D161">
            <v>304.99241569126701</v>
          </cell>
        </row>
        <row r="162">
          <cell r="A162" t="str">
            <v>Forth Valley</v>
          </cell>
          <cell r="B162" t="str">
            <v>Scotland</v>
          </cell>
          <cell r="C162">
            <v>74.12</v>
          </cell>
          <cell r="D162">
            <v>322.0692100161948</v>
          </cell>
        </row>
        <row r="163">
          <cell r="A163" t="str">
            <v>Greater Glasgow</v>
          </cell>
          <cell r="B163" t="str">
            <v>Scotland</v>
          </cell>
          <cell r="C163">
            <v>80.55</v>
          </cell>
          <cell r="D163">
            <v>350.00910505672545</v>
          </cell>
        </row>
        <row r="164">
          <cell r="A164" t="str">
            <v>Highland and Islands</v>
          </cell>
          <cell r="B164" t="str">
            <v>Scotland</v>
          </cell>
          <cell r="C164">
            <v>74.790000000000006</v>
          </cell>
          <cell r="D164">
            <v>324.98052100797639</v>
          </cell>
        </row>
        <row r="165">
          <cell r="A165" t="str">
            <v>Lothian</v>
          </cell>
          <cell r="B165" t="str">
            <v>Scotland</v>
          </cell>
          <cell r="C165">
            <v>94.82</v>
          </cell>
          <cell r="D165">
            <v>412.01568394138678</v>
          </cell>
        </row>
        <row r="166">
          <cell r="A166" t="str">
            <v>North Lanarkshire</v>
          </cell>
          <cell r="B166" t="str">
            <v>Scotland</v>
          </cell>
          <cell r="C166">
            <v>65.59</v>
          </cell>
          <cell r="D166">
            <v>285.00431037455769</v>
          </cell>
        </row>
        <row r="167">
          <cell r="A167" t="str">
            <v>Perth and Kinross</v>
          </cell>
          <cell r="B167" t="str">
            <v>Scotland</v>
          </cell>
          <cell r="C167">
            <v>65.010000000000005</v>
          </cell>
          <cell r="D167">
            <v>282.48407100853785</v>
          </cell>
        </row>
        <row r="168">
          <cell r="A168" t="str">
            <v>Renfrewshire/ Inverclyde</v>
          </cell>
          <cell r="B168" t="str">
            <v>Scotland</v>
          </cell>
          <cell r="C168">
            <v>67.66</v>
          </cell>
          <cell r="D168">
            <v>293.99895776707689</v>
          </cell>
        </row>
        <row r="169">
          <cell r="A169" t="str">
            <v>Scottish Borders</v>
          </cell>
          <cell r="B169" t="str">
            <v>Scotland</v>
          </cell>
          <cell r="C169">
            <v>62.14</v>
          </cell>
          <cell r="D169">
            <v>270.01323138702571</v>
          </cell>
        </row>
        <row r="170">
          <cell r="A170" t="str">
            <v>South Lanarkshire</v>
          </cell>
          <cell r="B170" t="str">
            <v>Scotland</v>
          </cell>
          <cell r="C170">
            <v>69.040000000000006</v>
          </cell>
          <cell r="D170">
            <v>299.99538936208972</v>
          </cell>
        </row>
        <row r="171">
          <cell r="A171" t="str">
            <v>West Dunbartonshire</v>
          </cell>
          <cell r="B171" t="str">
            <v>Scotland</v>
          </cell>
          <cell r="C171">
            <v>69.040000000000006</v>
          </cell>
          <cell r="D171">
            <v>299.99538936208972</v>
          </cell>
        </row>
        <row r="172">
          <cell r="A172" t="str">
            <v>West Lothian</v>
          </cell>
          <cell r="B172" t="str">
            <v>Scotland</v>
          </cell>
          <cell r="C172">
            <v>69.040000000000006</v>
          </cell>
          <cell r="D172">
            <v>299.99538936208972</v>
          </cell>
        </row>
        <row r="173">
          <cell r="A173" t="str">
            <v>Blaenau Gwent</v>
          </cell>
          <cell r="B173" t="str">
            <v>Wales</v>
          </cell>
          <cell r="C173">
            <v>54</v>
          </cell>
          <cell r="D173">
            <v>234.64297545702266</v>
          </cell>
        </row>
        <row r="174">
          <cell r="A174" t="str">
            <v>Brecon and Radnor</v>
          </cell>
          <cell r="B174" t="str">
            <v>Wales</v>
          </cell>
          <cell r="C174">
            <v>52.5</v>
          </cell>
          <cell r="D174">
            <v>228.12511502766091</v>
          </cell>
        </row>
        <row r="175">
          <cell r="A175" t="str">
            <v>Bridgend</v>
          </cell>
          <cell r="B175" t="str">
            <v>Wales</v>
          </cell>
          <cell r="C175">
            <v>58.68</v>
          </cell>
          <cell r="D175">
            <v>254.97869999663126</v>
          </cell>
        </row>
        <row r="176">
          <cell r="A176" t="str">
            <v>Caerphilly</v>
          </cell>
          <cell r="B176" t="str">
            <v>Wales</v>
          </cell>
          <cell r="C176">
            <v>75.95</v>
          </cell>
          <cell r="D176">
            <v>330.02099974001612</v>
          </cell>
        </row>
        <row r="177">
          <cell r="A177" t="str">
            <v>Cardiff</v>
          </cell>
          <cell r="B177" t="str">
            <v>Wales</v>
          </cell>
          <cell r="C177">
            <v>71.11</v>
          </cell>
          <cell r="D177">
            <v>308.99003675460887</v>
          </cell>
        </row>
        <row r="178">
          <cell r="A178" t="str">
            <v>Carmarthenshire</v>
          </cell>
          <cell r="B178" t="str">
            <v>Wales</v>
          </cell>
          <cell r="C178">
            <v>62.71</v>
          </cell>
          <cell r="D178">
            <v>272.49001835018316</v>
          </cell>
        </row>
        <row r="179">
          <cell r="A179" t="str">
            <v>Ceredigion</v>
          </cell>
          <cell r="B179" t="str">
            <v>Wales</v>
          </cell>
          <cell r="C179">
            <v>62.5</v>
          </cell>
          <cell r="D179">
            <v>271.5775178900725</v>
          </cell>
        </row>
        <row r="180">
          <cell r="A180" t="str">
            <v>Flintshire</v>
          </cell>
          <cell r="B180" t="str">
            <v>Wales</v>
          </cell>
          <cell r="C180">
            <v>87.5</v>
          </cell>
          <cell r="D180">
            <v>380.2085250461015</v>
          </cell>
        </row>
        <row r="181">
          <cell r="A181" t="str">
            <v>Merthyr Cynon</v>
          </cell>
          <cell r="B181" t="str">
            <v>Wales</v>
          </cell>
          <cell r="C181">
            <v>54</v>
          </cell>
          <cell r="D181">
            <v>234.64297545702266</v>
          </cell>
        </row>
        <row r="182">
          <cell r="A182" t="str">
            <v>Monmouthshire</v>
          </cell>
          <cell r="B182" t="str">
            <v>Wales</v>
          </cell>
          <cell r="C182">
            <v>75.95</v>
          </cell>
          <cell r="D182">
            <v>330.02099974001612</v>
          </cell>
        </row>
        <row r="183">
          <cell r="A183" t="str">
            <v>Neath Port Talbot</v>
          </cell>
          <cell r="B183" t="str">
            <v>Wales</v>
          </cell>
          <cell r="C183">
            <v>62.5</v>
          </cell>
          <cell r="D183">
            <v>271.5775178900725</v>
          </cell>
        </row>
        <row r="184">
          <cell r="A184" t="str">
            <v>Newport</v>
          </cell>
          <cell r="B184" t="str">
            <v>Wales</v>
          </cell>
          <cell r="C184">
            <v>75.95</v>
          </cell>
          <cell r="D184">
            <v>330.02099974001612</v>
          </cell>
        </row>
        <row r="185">
          <cell r="A185" t="str">
            <v>North Clwyd</v>
          </cell>
          <cell r="B185" t="str">
            <v>Wales</v>
          </cell>
          <cell r="C185">
            <v>58.95</v>
          </cell>
          <cell r="D185">
            <v>256.15191487391638</v>
          </cell>
        </row>
        <row r="186">
          <cell r="A186" t="str">
            <v>North Powys</v>
          </cell>
          <cell r="B186" t="str">
            <v>Wales</v>
          </cell>
          <cell r="C186">
            <v>52.5</v>
          </cell>
          <cell r="D186">
            <v>228.12511502766091</v>
          </cell>
        </row>
        <row r="187">
          <cell r="A187" t="str">
            <v>North West Wales</v>
          </cell>
          <cell r="B187" t="str">
            <v>Wales</v>
          </cell>
          <cell r="C187">
            <v>75</v>
          </cell>
          <cell r="D187">
            <v>325.893021468087</v>
          </cell>
        </row>
        <row r="188">
          <cell r="A188" t="str">
            <v>Pembrokeshire</v>
          </cell>
          <cell r="B188" t="str">
            <v>Wales</v>
          </cell>
          <cell r="C188">
            <v>60</v>
          </cell>
          <cell r="D188">
            <v>260.71441717446959</v>
          </cell>
        </row>
        <row r="189">
          <cell r="A189" t="str">
            <v>South Gwynedd</v>
          </cell>
          <cell r="B189" t="str">
            <v>Wales</v>
          </cell>
          <cell r="C189">
            <v>58.95</v>
          </cell>
          <cell r="D189">
            <v>256.15191487391638</v>
          </cell>
        </row>
        <row r="190">
          <cell r="A190" t="str">
            <v>Swansea</v>
          </cell>
          <cell r="B190" t="str">
            <v>Wales</v>
          </cell>
          <cell r="C190">
            <v>62.5</v>
          </cell>
          <cell r="D190">
            <v>271.5775178900725</v>
          </cell>
        </row>
        <row r="191">
          <cell r="A191" t="str">
            <v>Taff Rhondda</v>
          </cell>
          <cell r="B191" t="str">
            <v>Wales</v>
          </cell>
          <cell r="C191">
            <v>54</v>
          </cell>
          <cell r="D191">
            <v>234.64297545702266</v>
          </cell>
        </row>
        <row r="192">
          <cell r="A192" t="str">
            <v>Torfaen</v>
          </cell>
          <cell r="B192" t="str">
            <v>Wales</v>
          </cell>
          <cell r="C192">
            <v>54</v>
          </cell>
          <cell r="D192">
            <v>234.64297545702266</v>
          </cell>
        </row>
        <row r="193">
          <cell r="A193" t="str">
            <v>Vale of Glamorgan</v>
          </cell>
          <cell r="B193" t="str">
            <v>Wales</v>
          </cell>
          <cell r="C193">
            <v>64.44</v>
          </cell>
          <cell r="D193">
            <v>280.00728404538035</v>
          </cell>
        </row>
        <row r="194">
          <cell r="A194" t="str">
            <v>West Cheshire</v>
          </cell>
          <cell r="B194" t="str">
            <v>Wales</v>
          </cell>
          <cell r="C194">
            <v>73.25</v>
          </cell>
          <cell r="D194">
            <v>318.28885096716499</v>
          </cell>
        </row>
        <row r="195">
          <cell r="A195" t="str">
            <v>Wrexham</v>
          </cell>
          <cell r="B195" t="str">
            <v>Wales</v>
          </cell>
          <cell r="C195">
            <v>72.84</v>
          </cell>
          <cell r="D195">
            <v>316.5073024498061</v>
          </cell>
        </row>
      </sheetData>
      <sheetData sheetId="9"/>
      <sheetData sheetId="10">
        <row r="2">
          <cell r="A2" t="str">
            <v>Ashford</v>
          </cell>
          <cell r="B2">
            <v>787.71144825436704</v>
          </cell>
        </row>
        <row r="3">
          <cell r="A3" t="str">
            <v>Aylesbury</v>
          </cell>
          <cell r="B3">
            <v>1141.0883610962894</v>
          </cell>
        </row>
        <row r="4">
          <cell r="A4" t="str">
            <v>Barnsley</v>
          </cell>
          <cell r="B4">
            <v>461.66901726797244</v>
          </cell>
        </row>
        <row r="5">
          <cell r="A5" t="str">
            <v>Barrow-in-Furness</v>
          </cell>
          <cell r="B5">
            <v>483.00358466322024</v>
          </cell>
        </row>
        <row r="6">
          <cell r="A6" t="str">
            <v>Basingstoke</v>
          </cell>
          <cell r="B6" t="e">
            <v>#N/A</v>
          </cell>
        </row>
        <row r="7">
          <cell r="A7" t="str">
            <v>Bath</v>
          </cell>
          <cell r="B7">
            <v>1320</v>
          </cell>
        </row>
        <row r="8">
          <cell r="A8" t="str">
            <v>Bedford</v>
          </cell>
          <cell r="B8">
            <v>826.80813845463535</v>
          </cell>
        </row>
        <row r="9">
          <cell r="A9" t="str">
            <v>Birmingham</v>
          </cell>
          <cell r="B9">
            <v>692.12746440138335</v>
          </cell>
        </row>
        <row r="10">
          <cell r="A10" t="str">
            <v>Black Country</v>
          </cell>
          <cell r="B10">
            <v>560.86184309933481</v>
          </cell>
        </row>
        <row r="11">
          <cell r="A11" t="str">
            <v>Blackwater Valley</v>
          </cell>
          <cell r="B11">
            <v>1020.1104396143827</v>
          </cell>
        </row>
        <row r="12">
          <cell r="A12" t="str">
            <v>Bolton and Bury</v>
          </cell>
          <cell r="B12">
            <v>575.02436292289804</v>
          </cell>
        </row>
        <row r="13">
          <cell r="A13" t="str">
            <v>Bournemouth</v>
          </cell>
          <cell r="B13">
            <v>876.42637892447522</v>
          </cell>
        </row>
        <row r="14">
          <cell r="A14" t="str">
            <v>Bradford &amp; South Dales</v>
          </cell>
          <cell r="B14">
            <v>512.81992313432067</v>
          </cell>
        </row>
        <row r="15">
          <cell r="A15" t="str">
            <v>Brighton and Hove</v>
          </cell>
          <cell r="B15">
            <v>1321.8848383639283</v>
          </cell>
        </row>
        <row r="16">
          <cell r="A16" t="str">
            <v>Bristol</v>
          </cell>
          <cell r="B16">
            <v>1116.7214038623461</v>
          </cell>
        </row>
        <row r="17">
          <cell r="A17" t="str">
            <v>Bury St Edmunds</v>
          </cell>
          <cell r="B17">
            <v>825.82323689287875</v>
          </cell>
        </row>
        <row r="18">
          <cell r="A18" t="str">
            <v>Cambridge</v>
          </cell>
          <cell r="B18">
            <v>1220.3134228057845</v>
          </cell>
        </row>
        <row r="19">
          <cell r="A19" t="str">
            <v>Canterbury</v>
          </cell>
          <cell r="B19">
            <v>718.35320752756729</v>
          </cell>
        </row>
        <row r="20">
          <cell r="A20" t="str">
            <v>Central Greater Manchester</v>
          </cell>
          <cell r="B20">
            <v>771.04342803100121</v>
          </cell>
        </row>
        <row r="21">
          <cell r="A21" t="str">
            <v>Central Lancs</v>
          </cell>
          <cell r="B21">
            <v>561.26186061681153</v>
          </cell>
        </row>
        <row r="22">
          <cell r="A22" t="str">
            <v>Central London</v>
          </cell>
          <cell r="B22">
            <v>2884.0756622155245</v>
          </cell>
        </row>
        <row r="23">
          <cell r="A23" t="str">
            <v>Central Norfolk &amp; Norwich</v>
          </cell>
          <cell r="B23">
            <v>647.23982868090059</v>
          </cell>
        </row>
        <row r="24">
          <cell r="A24" t="str">
            <v>Chelmsford</v>
          </cell>
          <cell r="B24">
            <v>924.19894109318193</v>
          </cell>
        </row>
        <row r="25">
          <cell r="A25" t="str">
            <v>Cheltenham</v>
          </cell>
          <cell r="B25">
            <v>801.87026373620256</v>
          </cell>
        </row>
        <row r="26">
          <cell r="A26" t="str">
            <v>Cherwell Valley</v>
          </cell>
          <cell r="B26">
            <v>871.45112931881931</v>
          </cell>
        </row>
        <row r="27">
          <cell r="A27" t="str">
            <v>Chesterfield</v>
          </cell>
          <cell r="B27">
            <v>549.48720423481382</v>
          </cell>
        </row>
        <row r="28">
          <cell r="A28" t="str">
            <v>Chichester</v>
          </cell>
          <cell r="B28">
            <v>840.2987244485364</v>
          </cell>
        </row>
        <row r="29">
          <cell r="A29" t="str">
            <v>Chilterns</v>
          </cell>
          <cell r="B29" t="e">
            <v>#N/A</v>
          </cell>
        </row>
        <row r="30">
          <cell r="A30" t="str">
            <v>Colchester</v>
          </cell>
          <cell r="B30">
            <v>765.88708544296094</v>
          </cell>
        </row>
        <row r="31">
          <cell r="A31" t="str">
            <v>Coventry</v>
          </cell>
          <cell r="B31">
            <v>640.8587633346142</v>
          </cell>
        </row>
        <row r="32">
          <cell r="A32" t="str">
            <v>Crawley &amp; Reigate</v>
          </cell>
          <cell r="B32">
            <v>1051.2047871852787</v>
          </cell>
        </row>
        <row r="33">
          <cell r="A33" t="str">
            <v>Darlington</v>
          </cell>
          <cell r="B33">
            <v>490.36000650648259</v>
          </cell>
        </row>
        <row r="34">
          <cell r="A34" t="str">
            <v>Derby</v>
          </cell>
          <cell r="B34">
            <v>595.8791820782784</v>
          </cell>
        </row>
        <row r="35">
          <cell r="A35" t="str">
            <v>Doncaster</v>
          </cell>
          <cell r="B35">
            <v>461.66901726797244</v>
          </cell>
        </row>
        <row r="36">
          <cell r="A36" t="str">
            <v>Dover-Shepway</v>
          </cell>
          <cell r="B36">
            <v>615.14197363681376</v>
          </cell>
        </row>
        <row r="37">
          <cell r="A37" t="str">
            <v>Durham</v>
          </cell>
          <cell r="B37">
            <v>0</v>
          </cell>
        </row>
        <row r="38">
          <cell r="A38" t="str">
            <v>East Cheshire</v>
          </cell>
          <cell r="B38">
            <v>755.7463055558087</v>
          </cell>
        </row>
        <row r="39">
          <cell r="A39" t="str">
            <v>East Lancs</v>
          </cell>
          <cell r="B39">
            <v>572.97070448388752</v>
          </cell>
        </row>
        <row r="40">
          <cell r="A40" t="str">
            <v>East Thames Valley</v>
          </cell>
          <cell r="B40">
            <v>1151.3407273235696</v>
          </cell>
        </row>
        <row r="41">
          <cell r="A41" t="str">
            <v>Eastbourne</v>
          </cell>
          <cell r="B41">
            <v>1151.3407273235696</v>
          </cell>
        </row>
        <row r="42">
          <cell r="A42" t="str">
            <v>Eastern Staffordshire</v>
          </cell>
          <cell r="B42">
            <v>569.4904868393246</v>
          </cell>
        </row>
        <row r="43">
          <cell r="A43" t="str">
            <v>Exeter</v>
          </cell>
          <cell r="B43">
            <v>779.29750832271691</v>
          </cell>
        </row>
        <row r="44">
          <cell r="A44" t="str">
            <v>Fylde Coast</v>
          </cell>
          <cell r="B44">
            <v>564.75607072784612</v>
          </cell>
        </row>
        <row r="45">
          <cell r="A45" t="str">
            <v>Gloucester</v>
          </cell>
          <cell r="B45">
            <v>625.32403760268562</v>
          </cell>
        </row>
        <row r="46">
          <cell r="A46" t="str">
            <v>Grantham &amp; Newark</v>
          </cell>
          <cell r="B46">
            <v>579.86519746012948</v>
          </cell>
        </row>
        <row r="47">
          <cell r="A47" t="str">
            <v>Greater Liverpool</v>
          </cell>
          <cell r="B47">
            <v>438.6770399784765</v>
          </cell>
        </row>
        <row r="48">
          <cell r="A48" t="str">
            <v>Grimsby</v>
          </cell>
          <cell r="B48">
            <v>469.30792965625716</v>
          </cell>
        </row>
        <row r="49">
          <cell r="A49" t="str">
            <v>Guildford</v>
          </cell>
          <cell r="B49">
            <v>1324.9502558197005</v>
          </cell>
        </row>
        <row r="50">
          <cell r="A50" t="str">
            <v>Halifax</v>
          </cell>
          <cell r="B50">
            <v>512.81992313432067</v>
          </cell>
        </row>
        <row r="51">
          <cell r="A51" t="str">
            <v>Harlow &amp; Stortford</v>
          </cell>
          <cell r="B51">
            <v>954.60108370432954</v>
          </cell>
        </row>
        <row r="52">
          <cell r="A52" t="str">
            <v>Harrogate</v>
          </cell>
          <cell r="B52">
            <v>748.96536173295681</v>
          </cell>
        </row>
        <row r="53">
          <cell r="A53" t="str">
            <v>Herefordshire</v>
          </cell>
          <cell r="B53">
            <v>648.1837177480312</v>
          </cell>
        </row>
        <row r="54">
          <cell r="A54" t="str">
            <v>High Weald</v>
          </cell>
          <cell r="B54" t="e">
            <v>#N/A</v>
          </cell>
        </row>
        <row r="55">
          <cell r="A55" t="str">
            <v>Hull &amp; East Riding</v>
          </cell>
          <cell r="B55">
            <v>442.37193369364633</v>
          </cell>
        </row>
        <row r="56">
          <cell r="A56" t="str">
            <v>Huntingdon</v>
          </cell>
          <cell r="B56">
            <v>773.4036557789708</v>
          </cell>
        </row>
        <row r="57">
          <cell r="A57" t="str">
            <v>Inner East London</v>
          </cell>
          <cell r="B57">
            <v>2050.4109258284066</v>
          </cell>
        </row>
        <row r="58">
          <cell r="A58" t="str">
            <v>Inner North London</v>
          </cell>
          <cell r="B58">
            <v>1999.3562420134949</v>
          </cell>
        </row>
        <row r="59">
          <cell r="A59" t="str">
            <v>Inner South East London</v>
          </cell>
          <cell r="B59">
            <v>1538.8361410252965</v>
          </cell>
        </row>
        <row r="60">
          <cell r="A60" t="str">
            <v>Inner South West London</v>
          </cell>
          <cell r="B60">
            <v>1839.5105373178144</v>
          </cell>
        </row>
        <row r="61">
          <cell r="A61" t="str">
            <v>Inner West London</v>
          </cell>
          <cell r="B61">
            <v>2778.8824546237265</v>
          </cell>
        </row>
        <row r="62">
          <cell r="A62" t="str">
            <v>Ipswich</v>
          </cell>
          <cell r="B62">
            <v>648.49191298626386</v>
          </cell>
        </row>
        <row r="63">
          <cell r="A63" t="str">
            <v>Isle of Wight</v>
          </cell>
          <cell r="B63">
            <v>669.06459944840913</v>
          </cell>
        </row>
        <row r="64">
          <cell r="A64" t="str">
            <v>Kendal</v>
          </cell>
          <cell r="B64">
            <v>667.43899267836355</v>
          </cell>
        </row>
        <row r="65">
          <cell r="A65" t="str">
            <v>Kernow West</v>
          </cell>
          <cell r="B65">
            <v>723.25975035196814</v>
          </cell>
        </row>
        <row r="66">
          <cell r="A66" t="str">
            <v>Kings Lynn</v>
          </cell>
          <cell r="B66">
            <v>644.50304648247572</v>
          </cell>
        </row>
        <row r="67">
          <cell r="A67" t="str">
            <v>Kirklees</v>
          </cell>
          <cell r="B67">
            <v>507.83591899476971</v>
          </cell>
        </row>
        <row r="68">
          <cell r="A68" t="str">
            <v>Lancaster</v>
          </cell>
          <cell r="B68">
            <v>559.26730855741289</v>
          </cell>
        </row>
        <row r="69">
          <cell r="A69" t="str">
            <v>Leeds</v>
          </cell>
          <cell r="B69">
            <v>666.85524716484906</v>
          </cell>
        </row>
        <row r="70">
          <cell r="A70" t="str">
            <v>Leicester</v>
          </cell>
          <cell r="B70">
            <v>618.55970457952776</v>
          </cell>
        </row>
        <row r="71">
          <cell r="A71" t="str">
            <v>Lincoln</v>
          </cell>
          <cell r="B71">
            <v>586.60078650958542</v>
          </cell>
        </row>
        <row r="72">
          <cell r="A72" t="str">
            <v>Lincolnshire Fens</v>
          </cell>
          <cell r="B72">
            <v>469.30792965625716</v>
          </cell>
        </row>
        <row r="73">
          <cell r="A73" t="str">
            <v>Lowestoft &amp; Great Yarmouth</v>
          </cell>
          <cell r="B73">
            <v>548.63154738438323</v>
          </cell>
        </row>
        <row r="74">
          <cell r="A74" t="str">
            <v>Luton</v>
          </cell>
          <cell r="B74">
            <v>833.28514896194156</v>
          </cell>
        </row>
        <row r="75">
          <cell r="A75" t="str">
            <v>Maidstone</v>
          </cell>
          <cell r="B75">
            <v>837.59983997714346</v>
          </cell>
        </row>
        <row r="76">
          <cell r="A76" t="str">
            <v>Medway &amp; Swale</v>
          </cell>
          <cell r="B76">
            <v>788.40696287784954</v>
          </cell>
        </row>
        <row r="77">
          <cell r="A77" t="str">
            <v>Mendip</v>
          </cell>
          <cell r="B77">
            <v>671.78908761899629</v>
          </cell>
        </row>
        <row r="78">
          <cell r="A78" t="str">
            <v>Mid &amp; East Devon</v>
          </cell>
          <cell r="B78">
            <v>713.15407876933546</v>
          </cell>
        </row>
        <row r="79">
          <cell r="A79" t="str">
            <v>Mid &amp; West Dorset</v>
          </cell>
          <cell r="B79">
            <v>940.06577771534774</v>
          </cell>
        </row>
        <row r="80">
          <cell r="A80" t="str">
            <v>Mid Staffs</v>
          </cell>
          <cell r="B80">
            <v>590.98069388986517</v>
          </cell>
        </row>
        <row r="81">
          <cell r="A81" t="str">
            <v>Milton Keynes</v>
          </cell>
          <cell r="B81">
            <v>990.90599250629339</v>
          </cell>
        </row>
        <row r="82">
          <cell r="A82" t="str">
            <v>Newbury</v>
          </cell>
          <cell r="B82">
            <v>1076.4984538644239</v>
          </cell>
        </row>
        <row r="83">
          <cell r="A83" t="str">
            <v>North Cheshire</v>
          </cell>
          <cell r="B83">
            <v>574.96672012899728</v>
          </cell>
        </row>
        <row r="84">
          <cell r="A84" t="str">
            <v>North Cornwall &amp; Devon Borders</v>
          </cell>
          <cell r="B84">
            <v>685.00653403845934</v>
          </cell>
        </row>
        <row r="85">
          <cell r="A85" t="str">
            <v>North Cumbria</v>
          </cell>
          <cell r="B85">
            <v>549.35363243526854</v>
          </cell>
        </row>
        <row r="86">
          <cell r="A86" t="str">
            <v>North Devon</v>
          </cell>
          <cell r="B86">
            <v>672.86567269530883</v>
          </cell>
        </row>
        <row r="87">
          <cell r="A87" t="str">
            <v>North Nottingham</v>
          </cell>
          <cell r="B87">
            <v>671.47765235508712</v>
          </cell>
        </row>
        <row r="88">
          <cell r="A88" t="str">
            <v>North West Kent</v>
          </cell>
          <cell r="B88">
            <v>923.46746359748795</v>
          </cell>
        </row>
        <row r="89">
          <cell r="A89" t="str">
            <v>North West London</v>
          </cell>
          <cell r="B89">
            <v>1549.4582564498753</v>
          </cell>
        </row>
        <row r="90">
          <cell r="A90" t="str">
            <v>Northampton</v>
          </cell>
          <cell r="B90">
            <v>740.20977981350154</v>
          </cell>
        </row>
        <row r="91">
          <cell r="A91" t="str">
            <v>Northants Central</v>
          </cell>
          <cell r="B91">
            <v>747.47434789294971</v>
          </cell>
        </row>
        <row r="92">
          <cell r="A92" t="str">
            <v>Northumberland</v>
          </cell>
          <cell r="B92">
            <v>547.09587502789384</v>
          </cell>
        </row>
        <row r="93">
          <cell r="A93" t="str">
            <v>Nottingham</v>
          </cell>
          <cell r="B93">
            <v>667.0135481049241</v>
          </cell>
        </row>
        <row r="94">
          <cell r="A94" t="str">
            <v>Oldham &amp; Rochdale</v>
          </cell>
          <cell r="B94">
            <v>513.41460975258747</v>
          </cell>
        </row>
        <row r="95">
          <cell r="A95" t="str">
            <v>Outer East London</v>
          </cell>
          <cell r="B95">
            <v>1195.9019379578899</v>
          </cell>
        </row>
        <row r="96">
          <cell r="A96" t="str">
            <v>Outer North East London</v>
          </cell>
          <cell r="B96">
            <v>1345.0681967478959</v>
          </cell>
        </row>
        <row r="97">
          <cell r="A97" t="str">
            <v>Outer North London</v>
          </cell>
          <cell r="B97">
            <v>1362.0293165387561</v>
          </cell>
        </row>
        <row r="98">
          <cell r="A98" t="str">
            <v>Outer South East London</v>
          </cell>
          <cell r="B98">
            <v>1257.6927311586173</v>
          </cell>
        </row>
        <row r="99">
          <cell r="A99" t="str">
            <v>Outer South London</v>
          </cell>
          <cell r="B99">
            <v>1393.8956628124931</v>
          </cell>
        </row>
        <row r="100">
          <cell r="A100" t="str">
            <v>Outer South West London</v>
          </cell>
          <cell r="B100">
            <v>1948.9868559679105</v>
          </cell>
        </row>
        <row r="101">
          <cell r="A101" t="str">
            <v>Outer West London</v>
          </cell>
          <cell r="B101">
            <v>1426.1046579708939</v>
          </cell>
        </row>
        <row r="102">
          <cell r="A102" t="str">
            <v>Oxford</v>
          </cell>
          <cell r="B102">
            <v>1238.8152396888618</v>
          </cell>
        </row>
        <row r="103">
          <cell r="A103" t="str">
            <v>Peaks &amp; Dales</v>
          </cell>
          <cell r="B103">
            <v>663.14924736463649</v>
          </cell>
        </row>
        <row r="104">
          <cell r="A104" t="str">
            <v>Peterborough</v>
          </cell>
          <cell r="B104">
            <v>662.74762460330885</v>
          </cell>
        </row>
        <row r="105">
          <cell r="A105" t="str">
            <v>Plymouth</v>
          </cell>
          <cell r="B105">
            <v>588.07383208493673</v>
          </cell>
        </row>
        <row r="106">
          <cell r="A106" t="str">
            <v>Portsmouth</v>
          </cell>
          <cell r="B106">
            <v>824.40129704417029</v>
          </cell>
        </row>
        <row r="107">
          <cell r="A107" t="str">
            <v>Reading</v>
          </cell>
          <cell r="B107">
            <v>1025.4252586386847</v>
          </cell>
        </row>
        <row r="108">
          <cell r="A108" t="str">
            <v>Richmond &amp; Hambleton</v>
          </cell>
          <cell r="B108">
            <v>598.50181938252058</v>
          </cell>
        </row>
        <row r="109">
          <cell r="A109" t="str">
            <v>Rotherham</v>
          </cell>
          <cell r="B109">
            <v>507.83591899476971</v>
          </cell>
        </row>
        <row r="110">
          <cell r="A110" t="str">
            <v>Rugby &amp; East</v>
          </cell>
          <cell r="B110">
            <v>673.03421171920172</v>
          </cell>
        </row>
        <row r="111">
          <cell r="A111" t="str">
            <v>Salisbury</v>
          </cell>
          <cell r="B111">
            <v>847.45586909927579</v>
          </cell>
        </row>
        <row r="112">
          <cell r="A112" t="str">
            <v>Scarborough</v>
          </cell>
          <cell r="B112">
            <v>512.96557474219162</v>
          </cell>
        </row>
        <row r="113">
          <cell r="A113" t="str">
            <v>Scunthorpe</v>
          </cell>
          <cell r="B113">
            <v>492.09992624000472</v>
          </cell>
        </row>
        <row r="114">
          <cell r="A114" t="str">
            <v>Sheffield</v>
          </cell>
          <cell r="B114">
            <v>589.91041095352034</v>
          </cell>
        </row>
        <row r="115">
          <cell r="A115" t="str">
            <v>Shropshire</v>
          </cell>
          <cell r="B115">
            <v>634.70651920660191</v>
          </cell>
        </row>
        <row r="116">
          <cell r="A116" t="str">
            <v>Solihull</v>
          </cell>
          <cell r="B116">
            <v>846.76048213502577</v>
          </cell>
        </row>
        <row r="117">
          <cell r="A117" t="str">
            <v>South Cheshire</v>
          </cell>
          <cell r="B117">
            <v>755.7463055558087</v>
          </cell>
        </row>
        <row r="118">
          <cell r="A118" t="str">
            <v>South Devon</v>
          </cell>
          <cell r="B118">
            <v>769.33308122266794</v>
          </cell>
        </row>
        <row r="119">
          <cell r="A119" t="str">
            <v>South East Herts</v>
          </cell>
          <cell r="B119">
            <v>990.2871937798941</v>
          </cell>
        </row>
        <row r="120">
          <cell r="A120" t="str">
            <v>South West Essex</v>
          </cell>
          <cell r="B120">
            <v>962.34458463247472</v>
          </cell>
        </row>
        <row r="121">
          <cell r="A121" t="str">
            <v>South West Herts</v>
          </cell>
          <cell r="B121" t="e">
            <v>#N/A</v>
          </cell>
        </row>
        <row r="122">
          <cell r="A122" t="str">
            <v>Southampton</v>
          </cell>
          <cell r="B122">
            <v>805.11111891136341</v>
          </cell>
        </row>
        <row r="123">
          <cell r="A123" t="str">
            <v>Southend</v>
          </cell>
          <cell r="B123">
            <v>855.90004572872772</v>
          </cell>
        </row>
        <row r="124">
          <cell r="A124" t="str">
            <v>Southern Greater Manchester</v>
          </cell>
          <cell r="B124">
            <v>734.44121376242765</v>
          </cell>
        </row>
        <row r="125">
          <cell r="A125" t="str">
            <v>Southport</v>
          </cell>
          <cell r="B125">
            <v>570.33028649087419</v>
          </cell>
        </row>
        <row r="126">
          <cell r="A126" t="str">
            <v>St Helens</v>
          </cell>
          <cell r="B126">
            <v>503.34057770167163</v>
          </cell>
        </row>
        <row r="127">
          <cell r="A127" t="str">
            <v>Staffordshire North</v>
          </cell>
          <cell r="B127">
            <v>538.65577465083163</v>
          </cell>
        </row>
        <row r="128">
          <cell r="A128" t="str">
            <v>Stevenage &amp; North Herts</v>
          </cell>
          <cell r="B128">
            <v>902.30426507546599</v>
          </cell>
        </row>
        <row r="129">
          <cell r="A129" t="str">
            <v>Sunderland</v>
          </cell>
          <cell r="B129">
            <v>502.51974350993288</v>
          </cell>
        </row>
        <row r="130">
          <cell r="A130" t="str">
            <v>Sussex East</v>
          </cell>
          <cell r="B130">
            <v>872.47636594154733</v>
          </cell>
        </row>
        <row r="131">
          <cell r="A131" t="str">
            <v>Swindon</v>
          </cell>
          <cell r="B131">
            <v>721.39812793547605</v>
          </cell>
        </row>
        <row r="132">
          <cell r="A132" t="str">
            <v>Tameside &amp; Glossop</v>
          </cell>
          <cell r="B132">
            <v>539.08534024021685</v>
          </cell>
        </row>
        <row r="133">
          <cell r="A133" t="str">
            <v>Taunton &amp; West Somerset</v>
          </cell>
          <cell r="B133">
            <v>673.34873816300671</v>
          </cell>
        </row>
        <row r="134">
          <cell r="A134" t="str">
            <v>Teesside</v>
          </cell>
          <cell r="B134">
            <v>515.97519989991679</v>
          </cell>
        </row>
        <row r="135">
          <cell r="A135" t="str">
            <v>Thanet</v>
          </cell>
          <cell r="B135">
            <v>659.92714664865855</v>
          </cell>
        </row>
        <row r="136">
          <cell r="A136" t="str">
            <v>Tyneside</v>
          </cell>
          <cell r="B136">
            <v>511.565741134071</v>
          </cell>
        </row>
        <row r="137">
          <cell r="A137" t="str">
            <v>Wakefield</v>
          </cell>
          <cell r="B137">
            <v>513.16286919401557</v>
          </cell>
        </row>
        <row r="138">
          <cell r="A138" t="str">
            <v>Walton</v>
          </cell>
          <cell r="B138">
            <v>1358.941092086556</v>
          </cell>
        </row>
        <row r="139">
          <cell r="A139" t="str">
            <v>Warwickshire South</v>
          </cell>
          <cell r="B139">
            <v>812.95359158138865</v>
          </cell>
        </row>
        <row r="140">
          <cell r="A140" t="str">
            <v>West Cheshire</v>
          </cell>
          <cell r="B140">
            <v>660.25118814182736</v>
          </cell>
        </row>
        <row r="141">
          <cell r="A141" t="str">
            <v>West Cumbria</v>
          </cell>
          <cell r="B141">
            <v>549.35363243526854</v>
          </cell>
        </row>
        <row r="142">
          <cell r="A142" t="str">
            <v>West Pennine</v>
          </cell>
          <cell r="B142" t="e">
            <v>#N/A</v>
          </cell>
        </row>
        <row r="143">
          <cell r="A143" t="str">
            <v>West Wiltshire</v>
          </cell>
          <cell r="B143">
            <v>847.45586909927579</v>
          </cell>
        </row>
        <row r="144">
          <cell r="A144" t="str">
            <v>Weston-S-Mare</v>
          </cell>
          <cell r="B144">
            <v>807.79660428921125</v>
          </cell>
        </row>
        <row r="145">
          <cell r="A145" t="str">
            <v>Wigan</v>
          </cell>
          <cell r="B145">
            <v>483.00358466322024</v>
          </cell>
        </row>
        <row r="146">
          <cell r="A146" t="str">
            <v>Winchester</v>
          </cell>
          <cell r="B146">
            <v>960.64671549615741</v>
          </cell>
        </row>
        <row r="147">
          <cell r="A147" t="str">
            <v>Wirral</v>
          </cell>
          <cell r="B147">
            <v>508.42482596128445</v>
          </cell>
        </row>
        <row r="148">
          <cell r="A148" t="str">
            <v>Wolds and Coast</v>
          </cell>
          <cell r="B148">
            <v>540.79191894164728</v>
          </cell>
        </row>
        <row r="149">
          <cell r="A149" t="str">
            <v>Worcester North</v>
          </cell>
          <cell r="B149">
            <v>647.14828049923233</v>
          </cell>
        </row>
        <row r="150">
          <cell r="A150" t="str">
            <v>Worcester South</v>
          </cell>
          <cell r="B150">
            <v>647.14828049923233</v>
          </cell>
        </row>
        <row r="151">
          <cell r="A151" t="str">
            <v>Worthing</v>
          </cell>
          <cell r="B151">
            <v>746.74932360973014</v>
          </cell>
        </row>
        <row r="152">
          <cell r="A152" t="str">
            <v>Yeovil</v>
          </cell>
          <cell r="B152">
            <v>662.89688987725708</v>
          </cell>
        </row>
        <row r="153">
          <cell r="A153" t="str">
            <v>York</v>
          </cell>
          <cell r="B153">
            <v>1060.8128085668523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for Sofia"/>
      <sheetName val="Explanations"/>
      <sheetName val="Table 1"/>
      <sheetName val="Table 2"/>
      <sheetName val="Table 3"/>
      <sheetName val="Table 4"/>
      <sheetName val="Table 4 summarised"/>
      <sheetName val="T4 Affordability EYH Areas"/>
      <sheetName val="Min Wage 2019"/>
      <sheetName val="Sheet2"/>
      <sheetName val="Local_Authority_District_to_Reg"/>
      <sheetName val="Sheet1"/>
      <sheetName val="Table 4 2014"/>
      <sheetName val="BRMA LA Names"/>
      <sheetName val="Sheet3"/>
      <sheetName val="Sheet4"/>
      <sheetName val="Tables"/>
      <sheetName val="Sheet5"/>
      <sheetName val="Sheet6"/>
      <sheetName val="Sheet7"/>
      <sheetName val="MW Apprentice Affordability"/>
      <sheetName val="MW U18 Affordability"/>
      <sheetName val="MW 18-20 Affordability"/>
      <sheetName val="MW 21-24 Affordability"/>
      <sheetName val="Sheet12"/>
      <sheetName val="Sheet13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North East</v>
          </cell>
          <cell r="C3">
            <v>0.19009663595562062</v>
          </cell>
        </row>
        <row r="4">
          <cell r="B4" t="str">
            <v>Yorkshire and the Humber</v>
          </cell>
          <cell r="C4">
            <v>0.22050053526245786</v>
          </cell>
        </row>
        <row r="5">
          <cell r="B5" t="str">
            <v>North West</v>
          </cell>
          <cell r="C5">
            <v>0.23497217960382227</v>
          </cell>
        </row>
        <row r="6">
          <cell r="B6" t="str">
            <v>West Midlands</v>
          </cell>
          <cell r="C6">
            <v>0.26242329205386095</v>
          </cell>
        </row>
        <row r="7">
          <cell r="B7" t="str">
            <v>East Midlands</v>
          </cell>
          <cell r="C7">
            <v>0.25471001996931208</v>
          </cell>
        </row>
        <row r="8">
          <cell r="B8" t="str">
            <v>East of England</v>
          </cell>
          <cell r="C8">
            <v>0.35227920610439672</v>
          </cell>
        </row>
        <row r="9">
          <cell r="B9" t="str">
            <v>South West</v>
          </cell>
          <cell r="C9">
            <v>0.31126051422229023</v>
          </cell>
        </row>
        <row r="10">
          <cell r="B10" t="str">
            <v>South East</v>
          </cell>
          <cell r="C10">
            <v>0.3508700622168312</v>
          </cell>
        </row>
        <row r="11">
          <cell r="B11" t="str">
            <v>London</v>
          </cell>
          <cell r="C11">
            <v>0.45907710199779322</v>
          </cell>
        </row>
        <row r="12">
          <cell r="B12" t="str">
            <v>Wales</v>
          </cell>
          <cell r="C12">
            <v>0.23439670405125629</v>
          </cell>
        </row>
        <row r="13">
          <cell r="B13" t="str">
            <v>Scotland</v>
          </cell>
          <cell r="C13">
            <v>0.20844688985561477</v>
          </cell>
        </row>
        <row r="14">
          <cell r="B14" t="str">
            <v>NIreland</v>
          </cell>
          <cell r="C14">
            <v>0.19756233701684262</v>
          </cell>
        </row>
        <row r="15">
          <cell r="B15" t="str">
            <v>UK</v>
          </cell>
          <cell r="C15">
            <v>0.28181857667846832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6"/>
  <sheetViews>
    <sheetView zoomScale="70" zoomScaleNormal="70" workbookViewId="0">
      <pane xSplit="2" topLeftCell="Q1" activePane="topRight" state="frozen"/>
      <selection activeCell="A156" sqref="A156:XFD160"/>
      <selection pane="topRight" activeCell="AA29" sqref="AA29"/>
    </sheetView>
  </sheetViews>
  <sheetFormatPr defaultRowHeight="12.75" x14ac:dyDescent="0.2"/>
  <cols>
    <col min="1" max="1" width="28" bestFit="1" customWidth="1"/>
    <col min="2" max="2" width="28" customWidth="1"/>
    <col min="3" max="3" width="18.140625" style="38" customWidth="1"/>
    <col min="4" max="4" width="20.140625" style="38" customWidth="1"/>
    <col min="5" max="9" width="18.140625" style="38" customWidth="1"/>
    <col min="10" max="10" width="28" customWidth="1"/>
    <col min="11" max="11" width="12.7109375" style="38" customWidth="1"/>
    <col min="12" max="12" width="17.85546875" style="38" customWidth="1"/>
    <col min="13" max="13" width="19.140625" bestFit="1" customWidth="1"/>
    <col min="14" max="14" width="21.42578125" style="38" customWidth="1"/>
    <col min="15" max="15" width="26.28515625" style="38" customWidth="1"/>
    <col min="16" max="16" width="28.5703125" style="38" customWidth="1"/>
    <col min="17" max="17" width="26" style="38" customWidth="1"/>
    <col min="18" max="18" width="34.7109375" customWidth="1"/>
    <col min="19" max="19" width="12.5703125" customWidth="1"/>
    <col min="20" max="20" width="30.5703125" customWidth="1"/>
    <col min="22" max="22" width="30.5703125" customWidth="1"/>
    <col min="23" max="23" width="18.42578125" bestFit="1" customWidth="1"/>
    <col min="24" max="25" width="0" hidden="1" customWidth="1"/>
    <col min="26" max="26" width="10.140625" bestFit="1" customWidth="1"/>
    <col min="27" max="27" width="21.28515625" bestFit="1" customWidth="1"/>
    <col min="28" max="28" width="9.85546875" bestFit="1" customWidth="1"/>
  </cols>
  <sheetData>
    <row r="1" spans="1:28" ht="65.25" customHeight="1" thickTop="1" thickBot="1" x14ac:dyDescent="0.25">
      <c r="A1" s="1"/>
      <c r="B1" s="1"/>
      <c r="C1" s="2" t="s">
        <v>0</v>
      </c>
      <c r="D1" s="3" t="s">
        <v>1</v>
      </c>
      <c r="E1" s="2"/>
      <c r="F1" s="2"/>
      <c r="G1" s="2"/>
      <c r="H1" s="2"/>
      <c r="I1" s="2"/>
      <c r="J1" s="1"/>
      <c r="K1" s="4"/>
      <c r="L1" s="67" t="s">
        <v>2</v>
      </c>
      <c r="M1" s="68"/>
      <c r="N1" s="5"/>
      <c r="O1" s="69" t="s">
        <v>3</v>
      </c>
      <c r="P1" s="70"/>
      <c r="Q1" s="3" t="s">
        <v>4</v>
      </c>
      <c r="R1" s="6" t="s">
        <v>5</v>
      </c>
      <c r="S1" s="1"/>
      <c r="T1" s="1"/>
      <c r="V1" s="7" t="s">
        <v>6</v>
      </c>
      <c r="W1" s="7"/>
      <c r="X1" s="7"/>
      <c r="Y1" s="7"/>
      <c r="Z1" s="8">
        <v>238.4</v>
      </c>
    </row>
    <row r="2" spans="1:28" ht="51.75" thickTop="1" x14ac:dyDescent="0.2">
      <c r="A2" s="9" t="s">
        <v>7</v>
      </c>
      <c r="B2" s="9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s="10" t="s">
        <v>14</v>
      </c>
      <c r="I2" s="10" t="s">
        <v>15</v>
      </c>
      <c r="J2" s="10" t="s">
        <v>16</v>
      </c>
      <c r="K2" s="11" t="s">
        <v>17</v>
      </c>
      <c r="L2" s="10" t="s">
        <v>18</v>
      </c>
      <c r="M2" s="10" t="s">
        <v>19</v>
      </c>
      <c r="N2" s="10" t="s">
        <v>20</v>
      </c>
      <c r="O2" s="10" t="s">
        <v>21</v>
      </c>
      <c r="P2" s="10" t="s">
        <v>22</v>
      </c>
      <c r="Q2" s="10" t="s">
        <v>23</v>
      </c>
      <c r="R2" s="12" t="s">
        <v>24</v>
      </c>
      <c r="S2" s="13" t="s">
        <v>25</v>
      </c>
      <c r="T2" s="13" t="s">
        <v>26</v>
      </c>
    </row>
    <row r="3" spans="1:28" x14ac:dyDescent="0.2">
      <c r="A3" s="14" t="s">
        <v>27</v>
      </c>
      <c r="B3" s="15" t="s">
        <v>28</v>
      </c>
      <c r="C3" s="16">
        <f>VLOOKUP($A3,'[1]LHA Rates 2020 C19 uprate'!$A$3:$D$172,3,FALSE)</f>
        <v>78</v>
      </c>
      <c r="D3" s="16">
        <f>VLOOKUP($A3,'[1]LHA Rates 2020 C19 uprate'!$A$3:$D$172,4,FALSE)</f>
        <v>338.92874232681049</v>
      </c>
      <c r="E3" s="16">
        <v>342.72</v>
      </c>
      <c r="F3" s="16">
        <f>D3+E3</f>
        <v>681.64874232681052</v>
      </c>
      <c r="G3" s="16">
        <f>($AB$7*0.63)</f>
        <v>396.53249999999997</v>
      </c>
      <c r="H3" s="16" t="str">
        <f>IF(F3&gt;G3,"Eligible","Not Elibilbe")</f>
        <v>Eligible</v>
      </c>
      <c r="I3" s="16">
        <f>F3-G3</f>
        <v>285.11624232681055</v>
      </c>
      <c r="J3" s="17">
        <f>VLOOKUP(A3,'[1]Table 2'!$A$3:$B$154,2,FALSE)</f>
        <v>78</v>
      </c>
      <c r="K3" s="16">
        <f t="shared" ref="K3:K66" si="0">C3-J3</f>
        <v>0</v>
      </c>
      <c r="L3" s="18">
        <f>$C3/(4.15*17.5)</f>
        <v>1.0740103270223753</v>
      </c>
      <c r="M3" s="18">
        <f>$C3/(4.15*35)</f>
        <v>0.53700516351118766</v>
      </c>
      <c r="N3" s="19">
        <f>VLOOKUP(A3,'[1]BRMA LA Names'!$A$2:$B$153,2,FALSE)</f>
        <v>787.71144825436704</v>
      </c>
      <c r="O3" s="20">
        <f>(N3/4)/(4.15*17.5)</f>
        <v>2.7115712504453255</v>
      </c>
      <c r="P3" s="20">
        <f>(N3/4)/(4.15*35)</f>
        <v>1.3557856252226628</v>
      </c>
      <c r="Q3" s="20">
        <f t="shared" ref="Q3:Q66" si="1">$C3/$Z$1</f>
        <v>0.32718120805369127</v>
      </c>
      <c r="R3" s="21">
        <f>VLOOKUP(B3,[2]Sheet1!$B$3:$C$15,2,FALSE)</f>
        <v>0.3508700622168312</v>
      </c>
      <c r="S3" s="22"/>
      <c r="T3" s="23"/>
    </row>
    <row r="4" spans="1:28" x14ac:dyDescent="0.2">
      <c r="A4" s="24" t="s">
        <v>29</v>
      </c>
      <c r="B4" s="15" t="s">
        <v>28</v>
      </c>
      <c r="C4" s="16">
        <f>VLOOKUP($A4,'[1]LHA Rates 2020 C19 uprate'!$A$3:$D$172,3,FALSE)</f>
        <v>78.59</v>
      </c>
      <c r="D4" s="16">
        <f>VLOOKUP($A4,'[1]LHA Rates 2020 C19 uprate'!$A$3:$D$172,4,FALSE)</f>
        <v>341.49243409569277</v>
      </c>
      <c r="E4" s="16">
        <v>342.72</v>
      </c>
      <c r="F4" s="16">
        <f t="shared" ref="F4:F67" si="2">D4+E4</f>
        <v>684.21243409569274</v>
      </c>
      <c r="G4" s="16">
        <f t="shared" ref="G4:G67" si="3">($AB$7*0.63)</f>
        <v>396.53249999999997</v>
      </c>
      <c r="H4" s="16" t="str">
        <f t="shared" ref="H4:H67" si="4">IF(F4&gt;G4,"Eligible","Not Elibilbe")</f>
        <v>Eligible</v>
      </c>
      <c r="I4" s="16">
        <f t="shared" ref="I4:I67" si="5">F4-G4</f>
        <v>287.67993409569277</v>
      </c>
      <c r="J4" s="17">
        <f>VLOOKUP(A4,'[1]Table 2'!$A$3:$B$154,2,FALSE)</f>
        <v>78.59</v>
      </c>
      <c r="K4" s="16">
        <f t="shared" si="0"/>
        <v>0</v>
      </c>
      <c r="L4" s="18">
        <f t="shared" ref="L4:L67" si="6">$C4/(4.15*17.5)</f>
        <v>1.0821342512908778</v>
      </c>
      <c r="M4" s="18">
        <f t="shared" ref="M4:M67" si="7">$C4/(4.15*35)</f>
        <v>0.54106712564543891</v>
      </c>
      <c r="N4" s="19">
        <f>VLOOKUP(A4,'[1]BRMA LA Names'!$A$2:$B$153,2,FALSE)</f>
        <v>1141.0883610962894</v>
      </c>
      <c r="O4" s="20">
        <f t="shared" ref="O4:O67" si="8">(N4/4)/(4.15*17.5)</f>
        <v>3.9280150123796536</v>
      </c>
      <c r="P4" s="20">
        <f t="shared" ref="P4:P67" si="9">(N4/4)/(4.15*35)</f>
        <v>1.9640075061898268</v>
      </c>
      <c r="Q4" s="20">
        <f t="shared" si="1"/>
        <v>0.32965604026845641</v>
      </c>
      <c r="R4" s="21">
        <f>VLOOKUP(B4,[2]Sheet1!$B$3:$C$15,2,FALSE)</f>
        <v>0.3508700622168312</v>
      </c>
      <c r="S4" s="22"/>
      <c r="T4" s="23"/>
    </row>
    <row r="5" spans="1:28" ht="12.75" customHeight="1" x14ac:dyDescent="0.2">
      <c r="A5" s="14" t="s">
        <v>30</v>
      </c>
      <c r="B5" s="15" t="s">
        <v>31</v>
      </c>
      <c r="C5" s="16">
        <f>VLOOKUP($A5,'[1]LHA Rates 2020 C19 uprate'!$A$3:$D$172,3,FALSE)</f>
        <v>61.5</v>
      </c>
      <c r="D5" s="16">
        <f>VLOOKUP($A5,'[1]LHA Rates 2020 C19 uprate'!$A$3:$D$172,4,FALSE)</f>
        <v>267.23227760383133</v>
      </c>
      <c r="E5" s="16">
        <v>342.72</v>
      </c>
      <c r="F5" s="16">
        <f t="shared" si="2"/>
        <v>609.95227760383136</v>
      </c>
      <c r="G5" s="16">
        <f t="shared" si="3"/>
        <v>396.53249999999997</v>
      </c>
      <c r="H5" s="16" t="str">
        <f t="shared" si="4"/>
        <v>Eligible</v>
      </c>
      <c r="I5" s="16">
        <f t="shared" si="5"/>
        <v>213.41977760383139</v>
      </c>
      <c r="J5" s="17">
        <f>VLOOKUP(A5,'[1]Table 2'!$A$3:$B$154,2,FALSE)</f>
        <v>61.5</v>
      </c>
      <c r="K5" s="16">
        <f t="shared" si="0"/>
        <v>0</v>
      </c>
      <c r="L5" s="18">
        <f t="shared" si="6"/>
        <v>0.846815834767642</v>
      </c>
      <c r="M5" s="18">
        <f t="shared" si="7"/>
        <v>0.423407917383821</v>
      </c>
      <c r="N5" s="19">
        <f>VLOOKUP(A5,'[1]BRMA LA Names'!$A$2:$B$153,2,FALSE)</f>
        <v>461.66901726797244</v>
      </c>
      <c r="O5" s="20">
        <f t="shared" si="8"/>
        <v>1.589222090423313</v>
      </c>
      <c r="P5" s="20">
        <f t="shared" si="9"/>
        <v>0.79461104521165649</v>
      </c>
      <c r="Q5" s="20">
        <f t="shared" si="1"/>
        <v>0.25796979865771813</v>
      </c>
      <c r="R5" s="21">
        <f>VLOOKUP(B5,[2]Sheet1!$B$3:$C$15,2,FALSE)</f>
        <v>0.22050053526245786</v>
      </c>
      <c r="S5" s="15" t="s">
        <v>25</v>
      </c>
      <c r="T5" s="25" t="s">
        <v>32</v>
      </c>
      <c r="W5" s="26" t="s">
        <v>33</v>
      </c>
    </row>
    <row r="6" spans="1:28" ht="12.75" customHeight="1" x14ac:dyDescent="0.2">
      <c r="A6" s="24" t="s">
        <v>34</v>
      </c>
      <c r="B6" s="15" t="s">
        <v>35</v>
      </c>
      <c r="C6" s="16">
        <f>VLOOKUP($A6,'[1]LHA Rates 2020 C19 uprate'!$A$3:$D$172,3,FALSE)</f>
        <v>81.349999999999994</v>
      </c>
      <c r="D6" s="16">
        <f>VLOOKUP($A6,'[1]LHA Rates 2020 C19 uprate'!$A$3:$D$172,4,FALSE)</f>
        <v>353.48529728571833</v>
      </c>
      <c r="E6" s="16">
        <v>342.72</v>
      </c>
      <c r="F6" s="16">
        <f t="shared" si="2"/>
        <v>696.20529728571842</v>
      </c>
      <c r="G6" s="16">
        <f t="shared" si="3"/>
        <v>396.53249999999997</v>
      </c>
      <c r="H6" s="16" t="str">
        <f t="shared" si="4"/>
        <v>Eligible</v>
      </c>
      <c r="I6" s="16">
        <f t="shared" si="5"/>
        <v>299.67279728571845</v>
      </c>
      <c r="J6" s="17">
        <f>VLOOKUP(A6,'[1]Table 2'!$A$3:$B$154,2,FALSE)</f>
        <v>81.349999999999994</v>
      </c>
      <c r="K6" s="16">
        <f t="shared" si="0"/>
        <v>0</v>
      </c>
      <c r="L6" s="18">
        <f t="shared" si="6"/>
        <v>1.1201376936316694</v>
      </c>
      <c r="M6" s="18">
        <f t="shared" si="7"/>
        <v>0.56006884681583469</v>
      </c>
      <c r="N6" s="19">
        <f>VLOOKUP(A6,'[1]BRMA LA Names'!$A$2:$B$153,2,FALSE)</f>
        <v>483.00358466322024</v>
      </c>
      <c r="O6" s="20">
        <f t="shared" si="8"/>
        <v>1.6626629420420662</v>
      </c>
      <c r="P6" s="20">
        <f t="shared" si="9"/>
        <v>0.83133147102103311</v>
      </c>
      <c r="Q6" s="20">
        <f t="shared" si="1"/>
        <v>0.34123322147651003</v>
      </c>
      <c r="R6" s="21">
        <f>VLOOKUP(B6,[2]Sheet1!$B$3:$C$15,2,FALSE)</f>
        <v>0.19009663595562062</v>
      </c>
      <c r="S6" s="15" t="s">
        <v>25</v>
      </c>
      <c r="T6" s="25" t="s">
        <v>32</v>
      </c>
      <c r="W6" s="26" t="s">
        <v>36</v>
      </c>
      <c r="Z6" t="s">
        <v>37</v>
      </c>
      <c r="AA6" s="26" t="s">
        <v>38</v>
      </c>
      <c r="AB6" s="26" t="s">
        <v>39</v>
      </c>
    </row>
    <row r="7" spans="1:28" x14ac:dyDescent="0.2">
      <c r="A7" s="24" t="s">
        <v>40</v>
      </c>
      <c r="B7" s="15" t="s">
        <v>28</v>
      </c>
      <c r="C7" s="16">
        <f>VLOOKUP($A7,'[1]LHA Rates 2020 C19 uprate'!$A$3:$D$172,3,FALSE)</f>
        <v>78.59</v>
      </c>
      <c r="D7" s="16">
        <f>VLOOKUP($A7,'[1]LHA Rates 2020 C19 uprate'!$A$3:$D$172,4,FALSE)</f>
        <v>341.49243409569277</v>
      </c>
      <c r="E7" s="16">
        <v>342.72</v>
      </c>
      <c r="F7" s="16">
        <f t="shared" si="2"/>
        <v>684.21243409569274</v>
      </c>
      <c r="G7" s="16">
        <f t="shared" si="3"/>
        <v>396.53249999999997</v>
      </c>
      <c r="H7" s="16" t="str">
        <f t="shared" si="4"/>
        <v>Eligible</v>
      </c>
      <c r="I7" s="16">
        <f t="shared" si="5"/>
        <v>287.67993409569277</v>
      </c>
      <c r="J7" s="17">
        <f>VLOOKUP(A7,'[1]Table 2'!$A$3:$B$154,2,FALSE)</f>
        <v>78.59</v>
      </c>
      <c r="K7" s="16">
        <f t="shared" si="0"/>
        <v>0</v>
      </c>
      <c r="L7" s="18">
        <f t="shared" si="6"/>
        <v>1.0821342512908778</v>
      </c>
      <c r="M7" s="18">
        <f t="shared" si="7"/>
        <v>0.54106712564543891</v>
      </c>
      <c r="N7" s="27"/>
      <c r="O7" s="20"/>
      <c r="P7" s="20"/>
      <c r="Q7" s="20">
        <f t="shared" si="1"/>
        <v>0.32965604026845641</v>
      </c>
      <c r="R7" s="21">
        <f>VLOOKUP(B7,[2]Sheet1!$B$3:$C$15,2,FALSE)</f>
        <v>0.3508700622168312</v>
      </c>
      <c r="S7" s="15" t="s">
        <v>25</v>
      </c>
      <c r="T7" s="25" t="s">
        <v>41</v>
      </c>
      <c r="V7" t="s">
        <v>42</v>
      </c>
      <c r="W7" s="28">
        <v>4.1500000000000004</v>
      </c>
      <c r="Z7" s="29">
        <f>((W7*35)*52)</f>
        <v>7553</v>
      </c>
      <c r="AA7" s="30">
        <f>Z7</f>
        <v>7553</v>
      </c>
      <c r="AB7" s="30">
        <f>AA7/12</f>
        <v>629.41666666666663</v>
      </c>
    </row>
    <row r="8" spans="1:28" ht="15" customHeight="1" x14ac:dyDescent="0.25">
      <c r="A8" s="31" t="s">
        <v>43</v>
      </c>
      <c r="B8" s="15" t="s">
        <v>44</v>
      </c>
      <c r="C8" s="16">
        <f>VLOOKUP($A8,'[1]LHA Rates 2020 C19 uprate'!$A$3:$D$172,3,FALSE)</f>
        <v>105.82</v>
      </c>
      <c r="D8" s="16">
        <f>VLOOKUP($A8,'[1]LHA Rates 2020 C19 uprate'!$A$3:$D$172,4,FALSE)</f>
        <v>459.81332709003954</v>
      </c>
      <c r="E8" s="16">
        <v>342.72</v>
      </c>
      <c r="F8" s="16">
        <f t="shared" si="2"/>
        <v>802.53332709003962</v>
      </c>
      <c r="G8" s="16">
        <f t="shared" si="3"/>
        <v>396.53249999999997</v>
      </c>
      <c r="H8" s="16" t="str">
        <f t="shared" si="4"/>
        <v>Eligible</v>
      </c>
      <c r="I8" s="16">
        <f t="shared" si="5"/>
        <v>406.00082709003965</v>
      </c>
      <c r="J8" s="17">
        <f>VLOOKUP(A8,'[1]Table 2'!$A$3:$B$154,2,FALSE)</f>
        <v>105.82</v>
      </c>
      <c r="K8" s="16">
        <f t="shared" si="0"/>
        <v>0</v>
      </c>
      <c r="L8" s="18">
        <f t="shared" si="6"/>
        <v>1.4570740103270223</v>
      </c>
      <c r="M8" s="18">
        <f t="shared" si="7"/>
        <v>0.72853700516351116</v>
      </c>
      <c r="N8" s="19">
        <f>VLOOKUP(A8,'[1]BRMA LA Names'!$A$2:$B$153,2,FALSE)</f>
        <v>1320</v>
      </c>
      <c r="O8" s="20">
        <f t="shared" si="8"/>
        <v>4.5438898450946645</v>
      </c>
      <c r="P8" s="20">
        <f t="shared" si="9"/>
        <v>2.2719449225473323</v>
      </c>
      <c r="Q8" s="20">
        <f t="shared" si="1"/>
        <v>0.44387583892617444</v>
      </c>
      <c r="R8" s="21">
        <f>VLOOKUP(B8,[2]Sheet1!$B$3:$C$15,2,FALSE)</f>
        <v>0.31126051422229023</v>
      </c>
      <c r="S8" s="22"/>
      <c r="T8" s="23"/>
      <c r="V8" t="s">
        <v>45</v>
      </c>
      <c r="W8" s="28">
        <v>4.55</v>
      </c>
      <c r="Z8" s="29">
        <f t="shared" ref="Z8:Z11" si="10">((W8*35)*52)</f>
        <v>8281</v>
      </c>
      <c r="AA8" s="30">
        <f>Z8</f>
        <v>8281</v>
      </c>
      <c r="AB8" s="30">
        <f t="shared" ref="AB8:AB11" si="11">AA8/12</f>
        <v>690.08333333333337</v>
      </c>
    </row>
    <row r="9" spans="1:28" ht="12.75" customHeight="1" x14ac:dyDescent="0.2">
      <c r="A9" s="14" t="s">
        <v>46</v>
      </c>
      <c r="B9" s="15" t="s">
        <v>47</v>
      </c>
      <c r="C9" s="16">
        <f>VLOOKUP($A9,'[1]LHA Rates 2020 C19 uprate'!$A$3:$D$172,3,FALSE)</f>
        <v>79.569999999999993</v>
      </c>
      <c r="D9" s="16">
        <f>VLOOKUP($A9,'[1]LHA Rates 2020 C19 uprate'!$A$3:$D$172,4,FALSE)</f>
        <v>345.75076957620905</v>
      </c>
      <c r="E9" s="16">
        <v>342.72</v>
      </c>
      <c r="F9" s="16">
        <f t="shared" si="2"/>
        <v>688.47076957620902</v>
      </c>
      <c r="G9" s="16">
        <f t="shared" si="3"/>
        <v>396.53249999999997</v>
      </c>
      <c r="H9" s="16" t="str">
        <f t="shared" si="4"/>
        <v>Eligible</v>
      </c>
      <c r="I9" s="16">
        <f t="shared" si="5"/>
        <v>291.93826957620905</v>
      </c>
      <c r="J9" s="17">
        <f>VLOOKUP(A9,'[1]Table 2'!$A$3:$B$154,2,FALSE)</f>
        <v>79.569999999999993</v>
      </c>
      <c r="K9" s="16">
        <f t="shared" si="0"/>
        <v>0</v>
      </c>
      <c r="L9" s="18">
        <f t="shared" si="6"/>
        <v>1.0956282271944922</v>
      </c>
      <c r="M9" s="18">
        <f t="shared" si="7"/>
        <v>0.54781411359724608</v>
      </c>
      <c r="N9" s="19">
        <f>VLOOKUP(A9,'[1]BRMA LA Names'!$A$2:$B$153,2,FALSE)</f>
        <v>826.80813845463535</v>
      </c>
      <c r="O9" s="20">
        <f t="shared" si="8"/>
        <v>2.8461553819436674</v>
      </c>
      <c r="P9" s="20">
        <f t="shared" si="9"/>
        <v>1.4230776909718337</v>
      </c>
      <c r="Q9" s="20">
        <f t="shared" si="1"/>
        <v>0.3337667785234899</v>
      </c>
      <c r="R9" s="21">
        <f>VLOOKUP(B9,[2]Sheet1!$B$3:$C$15,2,FALSE)</f>
        <v>0.35227920610439672</v>
      </c>
      <c r="S9" s="22"/>
      <c r="T9" s="23"/>
      <c r="V9" t="s">
        <v>48</v>
      </c>
      <c r="W9" s="28">
        <v>6.45</v>
      </c>
      <c r="Z9" s="29">
        <f t="shared" si="10"/>
        <v>11739</v>
      </c>
      <c r="AA9" s="30">
        <v>11366.16</v>
      </c>
      <c r="AB9" s="30">
        <f t="shared" si="11"/>
        <v>947.18</v>
      </c>
    </row>
    <row r="10" spans="1:28" x14ac:dyDescent="0.2">
      <c r="A10" s="14" t="s">
        <v>49</v>
      </c>
      <c r="B10" s="15" t="s">
        <v>50</v>
      </c>
      <c r="C10" s="16">
        <f>VLOOKUP($A10,'[1]LHA Rates 2020 C19 uprate'!$A$3:$D$172,3,FALSE)</f>
        <v>67</v>
      </c>
      <c r="D10" s="16">
        <f>VLOOKUP($A10,'[1]LHA Rates 2020 C19 uprate'!$A$3:$D$172,4,FALSE)</f>
        <v>291.13109917815774</v>
      </c>
      <c r="E10" s="16">
        <v>342.72</v>
      </c>
      <c r="F10" s="16">
        <f t="shared" si="2"/>
        <v>633.85109917815771</v>
      </c>
      <c r="G10" s="16">
        <f t="shared" si="3"/>
        <v>396.53249999999997</v>
      </c>
      <c r="H10" s="16" t="str">
        <f t="shared" si="4"/>
        <v>Eligible</v>
      </c>
      <c r="I10" s="16">
        <f t="shared" si="5"/>
        <v>237.31859917815774</v>
      </c>
      <c r="J10" s="17">
        <f>VLOOKUP(A10,'[1]Table 2'!$A$3:$B$154,2,FALSE)</f>
        <v>67</v>
      </c>
      <c r="K10" s="16">
        <f t="shared" si="0"/>
        <v>0</v>
      </c>
      <c r="L10" s="18">
        <f t="shared" si="6"/>
        <v>0.92254733218588636</v>
      </c>
      <c r="M10" s="18">
        <f t="shared" si="7"/>
        <v>0.46127366609294318</v>
      </c>
      <c r="N10" s="19">
        <f>VLOOKUP(A10,'[1]BRMA LA Names'!$A$2:$B$153,2,FALSE)</f>
        <v>692.12746440138335</v>
      </c>
      <c r="O10" s="20">
        <f t="shared" si="8"/>
        <v>2.3825386037913368</v>
      </c>
      <c r="P10" s="20">
        <f t="shared" si="9"/>
        <v>1.1912693018956684</v>
      </c>
      <c r="Q10" s="20">
        <f t="shared" si="1"/>
        <v>0.28104026845637581</v>
      </c>
      <c r="R10" s="21">
        <f>VLOOKUP(B10,[2]Sheet1!$B$3:$C$15,2,FALSE)</f>
        <v>0.26242329205386095</v>
      </c>
      <c r="S10" s="15" t="s">
        <v>25</v>
      </c>
      <c r="T10" s="25" t="s">
        <v>51</v>
      </c>
      <c r="V10" t="s">
        <v>52</v>
      </c>
      <c r="W10" s="28">
        <v>8.1999999999999993</v>
      </c>
      <c r="Z10" s="29">
        <f t="shared" si="10"/>
        <v>14924</v>
      </c>
      <c r="AA10" s="30">
        <v>13685.9</v>
      </c>
      <c r="AB10" s="30">
        <f t="shared" si="11"/>
        <v>1140.4916666666666</v>
      </c>
    </row>
    <row r="11" spans="1:28" x14ac:dyDescent="0.2">
      <c r="A11" s="14" t="s">
        <v>53</v>
      </c>
      <c r="B11" s="15" t="s">
        <v>50</v>
      </c>
      <c r="C11" s="16">
        <f>VLOOKUP($A11,'[1]LHA Rates 2020 C19 uprate'!$A$3:$D$172,3,FALSE)</f>
        <v>60.18</v>
      </c>
      <c r="D11" s="16">
        <f>VLOOKUP($A11,'[1]LHA Rates 2020 C19 uprate'!$A$3:$D$172,4,FALSE)</f>
        <v>261.49656042599304</v>
      </c>
      <c r="E11" s="16">
        <v>342.72</v>
      </c>
      <c r="F11" s="16">
        <f t="shared" si="2"/>
        <v>604.21656042599307</v>
      </c>
      <c r="G11" s="16">
        <f t="shared" si="3"/>
        <v>396.53249999999997</v>
      </c>
      <c r="H11" s="16" t="str">
        <f t="shared" si="4"/>
        <v>Eligible</v>
      </c>
      <c r="I11" s="16">
        <f t="shared" si="5"/>
        <v>207.6840604259931</v>
      </c>
      <c r="J11" s="17">
        <f>VLOOKUP(A11,'[1]Table 2'!$A$3:$B$154,2,FALSE)</f>
        <v>60.18</v>
      </c>
      <c r="K11" s="16">
        <f t="shared" si="0"/>
        <v>0</v>
      </c>
      <c r="L11" s="18">
        <f t="shared" si="6"/>
        <v>0.82864027538726337</v>
      </c>
      <c r="M11" s="18">
        <f t="shared" si="7"/>
        <v>0.41432013769363168</v>
      </c>
      <c r="N11" s="19">
        <f>VLOOKUP(A11,'[1]BRMA LA Names'!$A$2:$B$153,2,FALSE)</f>
        <v>560.86184309933481</v>
      </c>
      <c r="O11" s="20">
        <f t="shared" si="8"/>
        <v>1.9306776010304123</v>
      </c>
      <c r="P11" s="20">
        <f t="shared" si="9"/>
        <v>0.96533880051520615</v>
      </c>
      <c r="Q11" s="20">
        <f t="shared" si="1"/>
        <v>0.25243288590604024</v>
      </c>
      <c r="R11" s="21">
        <f>VLOOKUP(B11,[2]Sheet1!$B$3:$C$15,2,FALSE)</f>
        <v>0.26242329205386095</v>
      </c>
      <c r="S11" s="22"/>
      <c r="T11" s="23"/>
      <c r="V11" t="s">
        <v>54</v>
      </c>
      <c r="W11" s="28">
        <v>8.7200000000000006</v>
      </c>
      <c r="Z11" s="29">
        <f t="shared" si="10"/>
        <v>15870.400000000001</v>
      </c>
      <c r="AA11" s="30">
        <v>14329.24</v>
      </c>
      <c r="AB11" s="30">
        <f t="shared" si="11"/>
        <v>1194.1033333333332</v>
      </c>
    </row>
    <row r="12" spans="1:28" x14ac:dyDescent="0.2">
      <c r="A12" s="14" t="s">
        <v>55</v>
      </c>
      <c r="B12" s="22" t="s">
        <v>28</v>
      </c>
      <c r="C12" s="16">
        <f>VLOOKUP($A12,'[1]LHA Rates 2020 C19 uprate'!$A$3:$D$172,3,FALSE)</f>
        <v>86.5</v>
      </c>
      <c r="D12" s="16">
        <f>VLOOKUP($A12,'[1]LHA Rates 2020 C19 uprate'!$A$3:$D$172,4,FALSE)</f>
        <v>375.86328475986033</v>
      </c>
      <c r="E12" s="16">
        <v>342.72</v>
      </c>
      <c r="F12" s="16">
        <f t="shared" si="2"/>
        <v>718.58328475986036</v>
      </c>
      <c r="G12" s="16">
        <f t="shared" si="3"/>
        <v>396.53249999999997</v>
      </c>
      <c r="H12" s="16" t="str">
        <f t="shared" si="4"/>
        <v>Eligible</v>
      </c>
      <c r="I12" s="16">
        <f t="shared" si="5"/>
        <v>322.05078475986039</v>
      </c>
      <c r="J12" s="17">
        <f>VLOOKUP(A12,'[1]Table 2'!$A$3:$B$154,2,FALSE)</f>
        <v>86.5</v>
      </c>
      <c r="K12" s="16">
        <f t="shared" si="0"/>
        <v>0</v>
      </c>
      <c r="L12" s="18">
        <f t="shared" si="6"/>
        <v>1.1910499139414803</v>
      </c>
      <c r="M12" s="18">
        <f t="shared" si="7"/>
        <v>0.59552495697074015</v>
      </c>
      <c r="N12" s="19">
        <f>VLOOKUP(A12,'[1]BRMA LA Names'!$A$2:$B$153,2,FALSE)</f>
        <v>1020.1104396143827</v>
      </c>
      <c r="O12" s="20">
        <f t="shared" si="8"/>
        <v>3.511567778362763</v>
      </c>
      <c r="P12" s="20">
        <f t="shared" si="9"/>
        <v>1.7557838891813815</v>
      </c>
      <c r="Q12" s="20">
        <f t="shared" si="1"/>
        <v>0.36283557046979864</v>
      </c>
      <c r="R12" s="21">
        <f>VLOOKUP(B12,[2]Sheet1!$B$3:$C$15,2,FALSE)</f>
        <v>0.3508700622168312</v>
      </c>
      <c r="S12" s="15" t="s">
        <v>25</v>
      </c>
      <c r="T12" s="25" t="s">
        <v>41</v>
      </c>
    </row>
    <row r="13" spans="1:28" x14ac:dyDescent="0.2">
      <c r="A13" s="14" t="s">
        <v>56</v>
      </c>
      <c r="B13" s="22" t="s">
        <v>57</v>
      </c>
      <c r="C13" s="16">
        <f>VLOOKUP($A13,'[1]LHA Rates 2020 C19 uprate'!$A$3:$D$172,3,FALSE)</f>
        <v>66.739999999999995</v>
      </c>
      <c r="D13" s="16">
        <f>VLOOKUP($A13,'[1]LHA Rates 2020 C19 uprate'!$A$3:$D$172,4,FALSE)</f>
        <v>290.00133670373498</v>
      </c>
      <c r="E13" s="16">
        <v>342.72</v>
      </c>
      <c r="F13" s="16">
        <f t="shared" si="2"/>
        <v>632.72133670373501</v>
      </c>
      <c r="G13" s="16">
        <f t="shared" si="3"/>
        <v>396.53249999999997</v>
      </c>
      <c r="H13" s="16" t="str">
        <f t="shared" si="4"/>
        <v>Eligible</v>
      </c>
      <c r="I13" s="16">
        <f t="shared" si="5"/>
        <v>236.18883670373503</v>
      </c>
      <c r="J13" s="17">
        <f>VLOOKUP(A13,'[1]Table 2'!$A$3:$B$154,2,FALSE)</f>
        <v>66.739999999999995</v>
      </c>
      <c r="K13" s="16">
        <f t="shared" si="0"/>
        <v>0</v>
      </c>
      <c r="L13" s="18">
        <f t="shared" si="6"/>
        <v>0.91896729776247843</v>
      </c>
      <c r="M13" s="18">
        <f t="shared" si="7"/>
        <v>0.45948364888123922</v>
      </c>
      <c r="N13" s="19">
        <f>VLOOKUP(A13,'[1]BRMA LA Names'!$A$2:$B$153,2,FALSE)</f>
        <v>575.02436292289804</v>
      </c>
      <c r="O13" s="20">
        <f t="shared" si="8"/>
        <v>1.9794298207328676</v>
      </c>
      <c r="P13" s="20">
        <f t="shared" si="9"/>
        <v>0.98971491036643378</v>
      </c>
      <c r="Q13" s="20">
        <f t="shared" si="1"/>
        <v>0.27994966442953018</v>
      </c>
      <c r="R13" s="21">
        <f>VLOOKUP(B13,[2]Sheet1!$B$3:$C$15,2,FALSE)</f>
        <v>0.23497217960382227</v>
      </c>
      <c r="S13" s="22"/>
      <c r="T13" s="23"/>
      <c r="AA13" s="32"/>
    </row>
    <row r="14" spans="1:28" x14ac:dyDescent="0.2">
      <c r="A14" s="14" t="s">
        <v>58</v>
      </c>
      <c r="B14" s="22" t="s">
        <v>44</v>
      </c>
      <c r="C14" s="16">
        <f>VLOOKUP($A14,'[1]LHA Rates 2020 C19 uprate'!$A$3:$D$172,3,FALSE)</f>
        <v>76.5</v>
      </c>
      <c r="D14" s="16">
        <f>VLOOKUP($A14,'[1]LHA Rates 2020 C19 uprate'!$A$3:$D$172,4,FALSE)</f>
        <v>332.41088189744875</v>
      </c>
      <c r="E14" s="16">
        <v>342.72</v>
      </c>
      <c r="F14" s="16">
        <f t="shared" si="2"/>
        <v>675.13088189744872</v>
      </c>
      <c r="G14" s="16">
        <f t="shared" si="3"/>
        <v>396.53249999999997</v>
      </c>
      <c r="H14" s="16" t="str">
        <f t="shared" si="4"/>
        <v>Eligible</v>
      </c>
      <c r="I14" s="16">
        <f t="shared" si="5"/>
        <v>278.59838189744875</v>
      </c>
      <c r="J14" s="17">
        <f>VLOOKUP(A14,'[1]Table 2'!$A$3:$B$154,2,FALSE)</f>
        <v>76.5</v>
      </c>
      <c r="K14" s="16">
        <f t="shared" si="0"/>
        <v>0</v>
      </c>
      <c r="L14" s="18">
        <f t="shared" si="6"/>
        <v>1.0533562822719449</v>
      </c>
      <c r="M14" s="18">
        <f t="shared" si="7"/>
        <v>0.52667814113597244</v>
      </c>
      <c r="N14" s="19">
        <f>VLOOKUP(A14,'[1]BRMA LA Names'!$A$2:$B$153,2,FALSE)</f>
        <v>876.42637892447522</v>
      </c>
      <c r="O14" s="20">
        <f t="shared" si="8"/>
        <v>3.0169582751272812</v>
      </c>
      <c r="P14" s="20">
        <f t="shared" si="9"/>
        <v>1.5084791375636406</v>
      </c>
      <c r="Q14" s="20">
        <f t="shared" si="1"/>
        <v>0.32088926174496646</v>
      </c>
      <c r="R14" s="21">
        <f>VLOOKUP(B14,[2]Sheet1!$B$3:$C$15,2,FALSE)</f>
        <v>0.31126051422229023</v>
      </c>
      <c r="S14" s="22"/>
      <c r="T14" s="23"/>
    </row>
    <row r="15" spans="1:28" x14ac:dyDescent="0.2">
      <c r="A15" s="14" t="s">
        <v>59</v>
      </c>
      <c r="B15" s="22" t="s">
        <v>60</v>
      </c>
      <c r="C15" s="16">
        <f>VLOOKUP($A15,'[1]LHA Rates 2020 C19 uprate'!$A$3:$D$172,3,FALSE)</f>
        <v>68.3</v>
      </c>
      <c r="D15" s="16">
        <f>VLOOKUP($A15,'[1]LHA Rates 2020 C19 uprate'!$A$3:$D$172,4,FALSE)</f>
        <v>296.77991155027121</v>
      </c>
      <c r="E15" s="16">
        <v>342.72</v>
      </c>
      <c r="F15" s="16">
        <f t="shared" si="2"/>
        <v>639.49991155027124</v>
      </c>
      <c r="G15" s="16">
        <f t="shared" si="3"/>
        <v>396.53249999999997</v>
      </c>
      <c r="H15" s="16" t="str">
        <f t="shared" si="4"/>
        <v>Eligible</v>
      </c>
      <c r="I15" s="16">
        <f t="shared" si="5"/>
        <v>242.96741155027127</v>
      </c>
      <c r="J15" s="17">
        <f>VLOOKUP(A15,'[1]Table 2'!$A$3:$B$154,2,FALSE)</f>
        <v>68.3</v>
      </c>
      <c r="K15" s="16">
        <f t="shared" si="0"/>
        <v>0</v>
      </c>
      <c r="L15" s="18">
        <f t="shared" si="6"/>
        <v>0.9404475043029259</v>
      </c>
      <c r="M15" s="18">
        <f t="shared" si="7"/>
        <v>0.47022375215146295</v>
      </c>
      <c r="N15" s="19">
        <f>VLOOKUP(A15,'[1]BRMA LA Names'!$A$2:$B$153,2,FALSE)</f>
        <v>512.81992313432067</v>
      </c>
      <c r="O15" s="20">
        <f t="shared" si="8"/>
        <v>1.7653009402214137</v>
      </c>
      <c r="P15" s="20">
        <f t="shared" si="9"/>
        <v>0.88265047011070685</v>
      </c>
      <c r="Q15" s="20">
        <f t="shared" si="1"/>
        <v>0.28649328859060402</v>
      </c>
      <c r="R15" s="21">
        <f>VLOOKUP(B15,[2]Sheet1!$B$3:$C$15,2,FALSE)</f>
        <v>0.22050053526245786</v>
      </c>
      <c r="S15" s="15" t="s">
        <v>25</v>
      </c>
      <c r="T15" s="25" t="s">
        <v>32</v>
      </c>
      <c r="V15" s="33"/>
    </row>
    <row r="16" spans="1:28" x14ac:dyDescent="0.2">
      <c r="A16" s="14" t="s">
        <v>61</v>
      </c>
      <c r="B16" s="22" t="s">
        <v>28</v>
      </c>
      <c r="C16" s="16">
        <f>VLOOKUP($A16,'[1]LHA Rates 2020 C19 uprate'!$A$3:$D$172,3,FALSE)</f>
        <v>98.96</v>
      </c>
      <c r="D16" s="16">
        <f>VLOOKUP($A16,'[1]LHA Rates 2020 C19 uprate'!$A$3:$D$172,4,FALSE)</f>
        <v>430.00497872642518</v>
      </c>
      <c r="E16" s="16">
        <v>342.72</v>
      </c>
      <c r="F16" s="16">
        <f t="shared" si="2"/>
        <v>772.72497872642521</v>
      </c>
      <c r="G16" s="16">
        <f t="shared" si="3"/>
        <v>396.53249999999997</v>
      </c>
      <c r="H16" s="16" t="str">
        <f t="shared" si="4"/>
        <v>Eligible</v>
      </c>
      <c r="I16" s="16">
        <f t="shared" si="5"/>
        <v>376.19247872642524</v>
      </c>
      <c r="J16" s="17">
        <f>VLOOKUP(A16,'[1]Table 2'!$A$3:$B$154,2,FALSE)</f>
        <v>98.96</v>
      </c>
      <c r="K16" s="16">
        <f t="shared" si="0"/>
        <v>0</v>
      </c>
      <c r="L16" s="18">
        <f t="shared" si="6"/>
        <v>1.3626161790017211</v>
      </c>
      <c r="M16" s="18">
        <f t="shared" si="7"/>
        <v>0.68130808950086053</v>
      </c>
      <c r="N16" s="19">
        <f>VLOOKUP(A16,'[1]BRMA LA Names'!$A$2:$B$153,2,FALSE)</f>
        <v>1321.8848383639283</v>
      </c>
      <c r="O16" s="20">
        <f t="shared" si="8"/>
        <v>4.5503781010806481</v>
      </c>
      <c r="P16" s="20">
        <f t="shared" si="9"/>
        <v>2.2751890505403241</v>
      </c>
      <c r="Q16" s="20">
        <f t="shared" si="1"/>
        <v>0.41510067114093957</v>
      </c>
      <c r="R16" s="21">
        <f>VLOOKUP(B16,[2]Sheet1!$B$3:$C$15,2,FALSE)</f>
        <v>0.3508700622168312</v>
      </c>
      <c r="S16" s="15" t="s">
        <v>25</v>
      </c>
      <c r="T16" s="25" t="s">
        <v>41</v>
      </c>
    </row>
    <row r="17" spans="1:20" x14ac:dyDescent="0.2">
      <c r="A17" s="14" t="s">
        <v>62</v>
      </c>
      <c r="B17" s="22" t="s">
        <v>44</v>
      </c>
      <c r="C17" s="16">
        <f>VLOOKUP($A17,'[1]LHA Rates 2020 C19 uprate'!$A$3:$D$172,3,FALSE)</f>
        <v>90.1</v>
      </c>
      <c r="D17" s="16">
        <f>VLOOKUP($A17,'[1]LHA Rates 2020 C19 uprate'!$A$3:$D$172,4,FALSE)</f>
        <v>391.50614979032849</v>
      </c>
      <c r="E17" s="16">
        <v>342.72</v>
      </c>
      <c r="F17" s="16">
        <f t="shared" si="2"/>
        <v>734.22614979032846</v>
      </c>
      <c r="G17" s="16">
        <f t="shared" si="3"/>
        <v>396.53249999999997</v>
      </c>
      <c r="H17" s="16" t="str">
        <f t="shared" si="4"/>
        <v>Eligible</v>
      </c>
      <c r="I17" s="16">
        <f t="shared" si="5"/>
        <v>337.69364979032849</v>
      </c>
      <c r="J17" s="17">
        <f>VLOOKUP(A17,'[1]Table 2'!$A$3:$B$154,2,FALSE)</f>
        <v>90.1</v>
      </c>
      <c r="K17" s="16">
        <f t="shared" si="0"/>
        <v>0</v>
      </c>
      <c r="L17" s="18">
        <f t="shared" si="6"/>
        <v>1.2406196213425129</v>
      </c>
      <c r="M17" s="18">
        <f t="shared" si="7"/>
        <v>0.62030981067125646</v>
      </c>
      <c r="N17" s="19">
        <f>VLOOKUP(A17,'[1]BRMA LA Names'!$A$2:$B$153,2,FALSE)</f>
        <v>1116.7214038623461</v>
      </c>
      <c r="O17" s="20">
        <f t="shared" si="8"/>
        <v>3.8441356415227057</v>
      </c>
      <c r="P17" s="20">
        <f t="shared" si="9"/>
        <v>1.9220678207613529</v>
      </c>
      <c r="Q17" s="20">
        <f t="shared" si="1"/>
        <v>0.37793624161073824</v>
      </c>
      <c r="R17" s="21">
        <f>VLOOKUP(B17,[2]Sheet1!$B$3:$C$15,2,FALSE)</f>
        <v>0.31126051422229023</v>
      </c>
      <c r="S17" s="15" t="s">
        <v>25</v>
      </c>
      <c r="T17" s="25" t="s">
        <v>63</v>
      </c>
    </row>
    <row r="18" spans="1:20" x14ac:dyDescent="0.2">
      <c r="A18" s="24" t="s">
        <v>64</v>
      </c>
      <c r="B18" s="22" t="s">
        <v>47</v>
      </c>
      <c r="C18" s="16">
        <f>VLOOKUP($A18,'[1]LHA Rates 2020 C19 uprate'!$A$3:$D$172,3,FALSE)</f>
        <v>82.85</v>
      </c>
      <c r="D18" s="16">
        <f>VLOOKUP($A18,'[1]LHA Rates 2020 C19 uprate'!$A$3:$D$172,4,FALSE)</f>
        <v>360.00315771508008</v>
      </c>
      <c r="E18" s="16">
        <v>342.72</v>
      </c>
      <c r="F18" s="16">
        <f t="shared" si="2"/>
        <v>702.72315771508011</v>
      </c>
      <c r="G18" s="16">
        <f t="shared" si="3"/>
        <v>396.53249999999997</v>
      </c>
      <c r="H18" s="16" t="str">
        <f t="shared" si="4"/>
        <v>Eligible</v>
      </c>
      <c r="I18" s="16">
        <f t="shared" si="5"/>
        <v>306.19065771508014</v>
      </c>
      <c r="J18" s="17">
        <f>VLOOKUP(A18,'[1]Table 2'!$A$3:$B$154,2,FALSE)</f>
        <v>82.85</v>
      </c>
      <c r="K18" s="16">
        <f t="shared" si="0"/>
        <v>0</v>
      </c>
      <c r="L18" s="18">
        <f t="shared" si="6"/>
        <v>1.1407917383820998</v>
      </c>
      <c r="M18" s="18">
        <f t="shared" si="7"/>
        <v>0.5703958691910499</v>
      </c>
      <c r="N18" s="19">
        <f>VLOOKUP(A18,'[1]BRMA LA Names'!$A$2:$B$153,2,FALSE)</f>
        <v>825.82323689287875</v>
      </c>
      <c r="O18" s="20">
        <f t="shared" si="8"/>
        <v>2.8427650151217856</v>
      </c>
      <c r="P18" s="20">
        <f t="shared" si="9"/>
        <v>1.4213825075608928</v>
      </c>
      <c r="Q18" s="20">
        <f t="shared" si="1"/>
        <v>0.34752516778523485</v>
      </c>
      <c r="R18" s="21">
        <f>VLOOKUP(B18,[2]Sheet1!$B$3:$C$15,2,FALSE)</f>
        <v>0.35227920610439672</v>
      </c>
      <c r="S18" s="22"/>
      <c r="T18" s="23"/>
    </row>
    <row r="19" spans="1:20" x14ac:dyDescent="0.2">
      <c r="A19" s="14" t="s">
        <v>65</v>
      </c>
      <c r="B19" s="22" t="s">
        <v>47</v>
      </c>
      <c r="C19" s="16">
        <f>VLOOKUP($A19,'[1]LHA Rates 2020 C19 uprate'!$A$3:$D$172,3,FALSE)</f>
        <v>97</v>
      </c>
      <c r="D19" s="16">
        <f>VLOOKUP($A19,'[1]LHA Rates 2020 C19 uprate'!$A$3:$D$172,4,FALSE)</f>
        <v>421.48830776539251</v>
      </c>
      <c r="E19" s="16">
        <v>342.72</v>
      </c>
      <c r="F19" s="16">
        <f t="shared" si="2"/>
        <v>764.20830776539253</v>
      </c>
      <c r="G19" s="16">
        <f t="shared" si="3"/>
        <v>396.53249999999997</v>
      </c>
      <c r="H19" s="16" t="str">
        <f t="shared" si="4"/>
        <v>Eligible</v>
      </c>
      <c r="I19" s="16">
        <f t="shared" si="5"/>
        <v>367.67580776539256</v>
      </c>
      <c r="J19" s="17">
        <f>VLOOKUP(A19,'[1]Table 2'!$A$3:$B$154,2,FALSE)</f>
        <v>97</v>
      </c>
      <c r="K19" s="16">
        <f t="shared" si="0"/>
        <v>0</v>
      </c>
      <c r="L19" s="18">
        <f t="shared" si="6"/>
        <v>1.3356282271944921</v>
      </c>
      <c r="M19" s="18">
        <f t="shared" si="7"/>
        <v>0.66781411359724607</v>
      </c>
      <c r="N19" s="19">
        <f>VLOOKUP(A19,'[1]BRMA LA Names'!$A$2:$B$153,2,FALSE)</f>
        <v>1220.3134228057845</v>
      </c>
      <c r="O19" s="20">
        <f t="shared" si="8"/>
        <v>4.2007346740302394</v>
      </c>
      <c r="P19" s="20">
        <f t="shared" si="9"/>
        <v>2.1003673370151197</v>
      </c>
      <c r="Q19" s="20">
        <f t="shared" si="1"/>
        <v>0.40687919463087246</v>
      </c>
      <c r="R19" s="21">
        <f>VLOOKUP(B19,[2]Sheet1!$B$3:$C$15,2,FALSE)</f>
        <v>0.35227920610439672</v>
      </c>
      <c r="S19" s="22"/>
      <c r="T19" s="23"/>
    </row>
    <row r="20" spans="1:20" x14ac:dyDescent="0.2">
      <c r="A20" s="14" t="s">
        <v>66</v>
      </c>
      <c r="B20" s="22" t="s">
        <v>28</v>
      </c>
      <c r="C20" s="16">
        <f>VLOOKUP($A20,'[1]LHA Rates 2020 C19 uprate'!$A$3:$D$172,3,FALSE)</f>
        <v>78.59</v>
      </c>
      <c r="D20" s="16">
        <f>VLOOKUP($A20,'[1]LHA Rates 2020 C19 uprate'!$A$3:$D$172,4,FALSE)</f>
        <v>341.49243409569277</v>
      </c>
      <c r="E20" s="16">
        <v>342.72</v>
      </c>
      <c r="F20" s="16">
        <f t="shared" si="2"/>
        <v>684.21243409569274</v>
      </c>
      <c r="G20" s="16">
        <f t="shared" si="3"/>
        <v>396.53249999999997</v>
      </c>
      <c r="H20" s="16" t="str">
        <f t="shared" si="4"/>
        <v>Eligible</v>
      </c>
      <c r="I20" s="16">
        <f t="shared" si="5"/>
        <v>287.67993409569277</v>
      </c>
      <c r="J20" s="17">
        <f>VLOOKUP(A20,'[1]Table 2'!$A$3:$B$154,2,FALSE)</f>
        <v>78.59</v>
      </c>
      <c r="K20" s="16">
        <f t="shared" si="0"/>
        <v>0</v>
      </c>
      <c r="L20" s="18">
        <f t="shared" si="6"/>
        <v>1.0821342512908778</v>
      </c>
      <c r="M20" s="18">
        <f t="shared" si="7"/>
        <v>0.54106712564543891</v>
      </c>
      <c r="N20" s="19">
        <f>VLOOKUP(A20,'[1]BRMA LA Names'!$A$2:$B$153,2,FALSE)</f>
        <v>718.35320752756729</v>
      </c>
      <c r="O20" s="20">
        <f t="shared" si="8"/>
        <v>2.4728165491482521</v>
      </c>
      <c r="P20" s="20">
        <f t="shared" si="9"/>
        <v>1.2364082745741261</v>
      </c>
      <c r="Q20" s="20">
        <f t="shared" si="1"/>
        <v>0.32965604026845641</v>
      </c>
      <c r="R20" s="21">
        <f>VLOOKUP(B20,[2]Sheet1!$B$3:$C$15,2,FALSE)</f>
        <v>0.3508700622168312</v>
      </c>
      <c r="S20" s="22"/>
      <c r="T20" s="23"/>
    </row>
    <row r="21" spans="1:20" x14ac:dyDescent="0.2">
      <c r="A21" s="14" t="s">
        <v>67</v>
      </c>
      <c r="B21" s="22" t="s">
        <v>57</v>
      </c>
      <c r="C21" s="16">
        <f>VLOOKUP($A21,'[1]LHA Rates 2020 C19 uprate'!$A$3:$D$172,3,FALSE)</f>
        <v>75.5</v>
      </c>
      <c r="D21" s="16">
        <f>VLOOKUP($A21,'[1]LHA Rates 2020 C19 uprate'!$A$3:$D$172,4,FALSE)</f>
        <v>328.06564161120758</v>
      </c>
      <c r="E21" s="16">
        <v>342.72</v>
      </c>
      <c r="F21" s="16">
        <f t="shared" si="2"/>
        <v>670.78564161120767</v>
      </c>
      <c r="G21" s="16">
        <f t="shared" si="3"/>
        <v>396.53249999999997</v>
      </c>
      <c r="H21" s="16" t="str">
        <f t="shared" si="4"/>
        <v>Eligible</v>
      </c>
      <c r="I21" s="16">
        <f t="shared" si="5"/>
        <v>274.2531416112077</v>
      </c>
      <c r="J21" s="17">
        <f>VLOOKUP(A21,'[1]Table 2'!$A$3:$B$154,2,FALSE)</f>
        <v>75.5</v>
      </c>
      <c r="K21" s="16">
        <f t="shared" si="0"/>
        <v>0</v>
      </c>
      <c r="L21" s="18">
        <f t="shared" si="6"/>
        <v>1.0395869191049913</v>
      </c>
      <c r="M21" s="18">
        <f t="shared" si="7"/>
        <v>0.51979345955249567</v>
      </c>
      <c r="N21" s="19">
        <f>VLOOKUP(A21,'[1]BRMA LA Names'!$A$2:$B$153,2,FALSE)</f>
        <v>771.04342803100121</v>
      </c>
      <c r="O21" s="20">
        <f t="shared" si="8"/>
        <v>2.654194244512913</v>
      </c>
      <c r="P21" s="20">
        <f t="shared" si="9"/>
        <v>1.3270971222564565</v>
      </c>
      <c r="Q21" s="20">
        <f t="shared" si="1"/>
        <v>0.31669463087248323</v>
      </c>
      <c r="R21" s="21">
        <f>VLOOKUP(B21,[2]Sheet1!$B$3:$C$15,2,FALSE)</f>
        <v>0.23497217960382227</v>
      </c>
      <c r="S21" s="15" t="s">
        <v>25</v>
      </c>
      <c r="T21" s="25" t="s">
        <v>32</v>
      </c>
    </row>
    <row r="22" spans="1:20" x14ac:dyDescent="0.2">
      <c r="A22" s="14" t="s">
        <v>68</v>
      </c>
      <c r="B22" s="22" t="s">
        <v>57</v>
      </c>
      <c r="C22" s="16">
        <f>VLOOKUP($A22,'[1]LHA Rates 2020 C19 uprate'!$A$3:$D$172,3,FALSE)</f>
        <v>66.5</v>
      </c>
      <c r="D22" s="16">
        <f>VLOOKUP($A22,'[1]LHA Rates 2020 C19 uprate'!$A$3:$D$172,4,FALSE)</f>
        <v>288.95847903503716</v>
      </c>
      <c r="E22" s="16">
        <v>342.72</v>
      </c>
      <c r="F22" s="16">
        <f t="shared" si="2"/>
        <v>631.67847903503718</v>
      </c>
      <c r="G22" s="16">
        <f t="shared" si="3"/>
        <v>396.53249999999997</v>
      </c>
      <c r="H22" s="16" t="str">
        <f t="shared" si="4"/>
        <v>Eligible</v>
      </c>
      <c r="I22" s="16">
        <f t="shared" si="5"/>
        <v>235.14597903503721</v>
      </c>
      <c r="J22" s="17">
        <f>VLOOKUP(A22,'[1]Table 2'!$A$3:$B$154,2,FALSE)</f>
        <v>66.5</v>
      </c>
      <c r="K22" s="16">
        <f t="shared" si="0"/>
        <v>0</v>
      </c>
      <c r="L22" s="18">
        <f t="shared" si="6"/>
        <v>0.91566265060240959</v>
      </c>
      <c r="M22" s="18">
        <f t="shared" si="7"/>
        <v>0.45783132530120479</v>
      </c>
      <c r="N22" s="19">
        <f>VLOOKUP(A22,'[1]BRMA LA Names'!$A$2:$B$153,2,FALSE)</f>
        <v>561.26186061681153</v>
      </c>
      <c r="O22" s="20">
        <f t="shared" si="8"/>
        <v>1.9320545976482324</v>
      </c>
      <c r="P22" s="20">
        <f t="shared" si="9"/>
        <v>0.9660272988241162</v>
      </c>
      <c r="Q22" s="20">
        <f t="shared" si="1"/>
        <v>0.27894295302013422</v>
      </c>
      <c r="R22" s="21">
        <f>VLOOKUP(B22,[2]Sheet1!$B$3:$C$15,2,FALSE)</f>
        <v>0.23497217960382227</v>
      </c>
      <c r="S22" s="22"/>
      <c r="T22" s="23"/>
    </row>
    <row r="23" spans="1:20" x14ac:dyDescent="0.2">
      <c r="A23" s="14" t="s">
        <v>69</v>
      </c>
      <c r="B23" s="22" t="s">
        <v>70</v>
      </c>
      <c r="C23" s="16">
        <f>VLOOKUP($A23,'[1]LHA Rates 2020 C19 uprate'!$A$3:$D$172,3,FALSE)</f>
        <v>154.19</v>
      </c>
      <c r="D23" s="16">
        <f>VLOOKUP($A23,'[1]LHA Rates 2020 C19 uprate'!$A$3:$D$172,4,FALSE)</f>
        <v>669.99259973552444</v>
      </c>
      <c r="E23" s="16">
        <v>342.72</v>
      </c>
      <c r="F23" s="16">
        <f t="shared" si="2"/>
        <v>1012.7125997355245</v>
      </c>
      <c r="G23" s="16">
        <f t="shared" si="3"/>
        <v>396.53249999999997</v>
      </c>
      <c r="H23" s="16" t="str">
        <f t="shared" si="4"/>
        <v>Eligible</v>
      </c>
      <c r="I23" s="16">
        <f t="shared" si="5"/>
        <v>616.18009973552444</v>
      </c>
      <c r="J23" s="17">
        <f>VLOOKUP(A23,'[1]Table 2'!$A$3:$B$154,2,FALSE)</f>
        <v>154.19</v>
      </c>
      <c r="K23" s="16">
        <f t="shared" si="0"/>
        <v>0</v>
      </c>
      <c r="L23" s="18">
        <f t="shared" si="6"/>
        <v>2.1230981067125647</v>
      </c>
      <c r="M23" s="18">
        <f t="shared" si="7"/>
        <v>1.0615490533562824</v>
      </c>
      <c r="N23" s="19">
        <f>VLOOKUP(A23,'[1]BRMA LA Names'!$A$2:$B$153,2,FALSE)</f>
        <v>2884.0756622155245</v>
      </c>
      <c r="O23" s="20">
        <f t="shared" si="8"/>
        <v>9.9279712985043869</v>
      </c>
      <c r="P23" s="20">
        <f t="shared" si="9"/>
        <v>4.9639856492521934</v>
      </c>
      <c r="Q23" s="20">
        <f t="shared" si="1"/>
        <v>0.64677013422818785</v>
      </c>
      <c r="R23" s="21">
        <f>VLOOKUP(B23,[2]Sheet1!$B$3:$C$15,2,FALSE)</f>
        <v>0.45907710199779322</v>
      </c>
      <c r="S23" s="15" t="s">
        <v>25</v>
      </c>
      <c r="T23" s="25" t="s">
        <v>32</v>
      </c>
    </row>
    <row r="24" spans="1:20" x14ac:dyDescent="0.2">
      <c r="A24" s="14" t="s">
        <v>71</v>
      </c>
      <c r="B24" s="22" t="s">
        <v>47</v>
      </c>
      <c r="C24" s="16">
        <f>VLOOKUP($A24,'[1]LHA Rates 2020 C19 uprate'!$A$3:$D$172,3,FALSE)</f>
        <v>82.85</v>
      </c>
      <c r="D24" s="16">
        <f>VLOOKUP($A24,'[1]LHA Rates 2020 C19 uprate'!$A$3:$D$172,4,FALSE)</f>
        <v>360.00315771508008</v>
      </c>
      <c r="E24" s="16">
        <v>342.72</v>
      </c>
      <c r="F24" s="16">
        <f t="shared" si="2"/>
        <v>702.72315771508011</v>
      </c>
      <c r="G24" s="16">
        <f t="shared" si="3"/>
        <v>396.53249999999997</v>
      </c>
      <c r="H24" s="16" t="str">
        <f t="shared" si="4"/>
        <v>Eligible</v>
      </c>
      <c r="I24" s="16">
        <f t="shared" si="5"/>
        <v>306.19065771508014</v>
      </c>
      <c r="J24" s="17">
        <f>VLOOKUP(A24,'[1]Table 2'!$A$3:$B$154,2,FALSE)</f>
        <v>82.85</v>
      </c>
      <c r="K24" s="16">
        <f t="shared" si="0"/>
        <v>0</v>
      </c>
      <c r="L24" s="18">
        <f t="shared" si="6"/>
        <v>1.1407917383820998</v>
      </c>
      <c r="M24" s="18">
        <f t="shared" si="7"/>
        <v>0.5703958691910499</v>
      </c>
      <c r="N24" s="19">
        <f>VLOOKUP(A24,'[1]BRMA LA Names'!$A$2:$B$153,2,FALSE)</f>
        <v>647.23982868090059</v>
      </c>
      <c r="O24" s="20">
        <f t="shared" si="8"/>
        <v>2.2280200643060262</v>
      </c>
      <c r="P24" s="20">
        <f t="shared" si="9"/>
        <v>1.1140100321530131</v>
      </c>
      <c r="Q24" s="20">
        <f t="shared" si="1"/>
        <v>0.34752516778523485</v>
      </c>
      <c r="R24" s="21">
        <f>VLOOKUP(B24,[2]Sheet1!$B$3:$C$15,2,FALSE)</f>
        <v>0.35227920610439672</v>
      </c>
      <c r="S24" s="15" t="s">
        <v>25</v>
      </c>
      <c r="T24" s="25" t="s">
        <v>72</v>
      </c>
    </row>
    <row r="25" spans="1:20" x14ac:dyDescent="0.2">
      <c r="A25" s="14" t="s">
        <v>73</v>
      </c>
      <c r="B25" s="22" t="s">
        <v>47</v>
      </c>
      <c r="C25" s="16">
        <f>VLOOKUP($A25,'[1]LHA Rates 2020 C19 uprate'!$A$3:$D$172,3,FALSE)</f>
        <v>90.1</v>
      </c>
      <c r="D25" s="16">
        <f>VLOOKUP($A25,'[1]LHA Rates 2020 C19 uprate'!$A$3:$D$172,4,FALSE)</f>
        <v>391.50614979032849</v>
      </c>
      <c r="E25" s="16">
        <v>342.72</v>
      </c>
      <c r="F25" s="16">
        <f t="shared" si="2"/>
        <v>734.22614979032846</v>
      </c>
      <c r="G25" s="16">
        <f t="shared" si="3"/>
        <v>396.53249999999997</v>
      </c>
      <c r="H25" s="16" t="str">
        <f t="shared" si="4"/>
        <v>Eligible</v>
      </c>
      <c r="I25" s="16">
        <f t="shared" si="5"/>
        <v>337.69364979032849</v>
      </c>
      <c r="J25" s="17">
        <f>VLOOKUP(A25,'[1]Table 2'!$A$3:$B$154,2,FALSE)</f>
        <v>90.1</v>
      </c>
      <c r="K25" s="16">
        <f t="shared" si="0"/>
        <v>0</v>
      </c>
      <c r="L25" s="18">
        <f t="shared" si="6"/>
        <v>1.2406196213425129</v>
      </c>
      <c r="M25" s="18">
        <f t="shared" si="7"/>
        <v>0.62030981067125646</v>
      </c>
      <c r="N25" s="19">
        <f>VLOOKUP(A25,'[1]BRMA LA Names'!$A$2:$B$153,2,FALSE)</f>
        <v>924.19894109318193</v>
      </c>
      <c r="O25" s="20">
        <f t="shared" si="8"/>
        <v>3.1814077146064781</v>
      </c>
      <c r="P25" s="20">
        <f t="shared" si="9"/>
        <v>1.590703857303239</v>
      </c>
      <c r="Q25" s="20">
        <f t="shared" si="1"/>
        <v>0.37793624161073824</v>
      </c>
      <c r="R25" s="21">
        <f>VLOOKUP(B25,[2]Sheet1!$B$3:$C$15,2,FALSE)</f>
        <v>0.35227920610439672</v>
      </c>
      <c r="S25" s="22"/>
      <c r="T25" s="23"/>
    </row>
    <row r="26" spans="1:20" x14ac:dyDescent="0.2">
      <c r="A26" s="14" t="s">
        <v>74</v>
      </c>
      <c r="B26" s="22" t="s">
        <v>44</v>
      </c>
      <c r="C26" s="16">
        <f>VLOOKUP($A26,'[1]LHA Rates 2020 C19 uprate'!$A$3:$D$172,3,FALSE)</f>
        <v>78.59</v>
      </c>
      <c r="D26" s="16">
        <f>VLOOKUP($A26,'[1]LHA Rates 2020 C19 uprate'!$A$3:$D$172,4,FALSE)</f>
        <v>341.49243409569277</v>
      </c>
      <c r="E26" s="16">
        <v>342.72</v>
      </c>
      <c r="F26" s="16">
        <f t="shared" si="2"/>
        <v>684.21243409569274</v>
      </c>
      <c r="G26" s="16">
        <f t="shared" si="3"/>
        <v>396.53249999999997</v>
      </c>
      <c r="H26" s="16" t="str">
        <f t="shared" si="4"/>
        <v>Eligible</v>
      </c>
      <c r="I26" s="16">
        <f t="shared" si="5"/>
        <v>287.67993409569277</v>
      </c>
      <c r="J26" s="17">
        <f>VLOOKUP(A26,'[1]Table 2'!$A$3:$B$154,2,FALSE)</f>
        <v>78.59</v>
      </c>
      <c r="K26" s="16">
        <f t="shared" si="0"/>
        <v>0</v>
      </c>
      <c r="L26" s="18">
        <f t="shared" si="6"/>
        <v>1.0821342512908778</v>
      </c>
      <c r="M26" s="18">
        <f t="shared" si="7"/>
        <v>0.54106712564543891</v>
      </c>
      <c r="N26" s="19">
        <f>VLOOKUP(A26,'[1]BRMA LA Names'!$A$2:$B$153,2,FALSE)</f>
        <v>801.87026373620256</v>
      </c>
      <c r="O26" s="20">
        <f t="shared" si="8"/>
        <v>2.7603107185411448</v>
      </c>
      <c r="P26" s="20">
        <f t="shared" si="9"/>
        <v>1.3801553592705724</v>
      </c>
      <c r="Q26" s="20">
        <f t="shared" si="1"/>
        <v>0.32965604026845641</v>
      </c>
      <c r="R26" s="21">
        <f>VLOOKUP(B26,[2]Sheet1!$B$3:$C$15,2,FALSE)</f>
        <v>0.31126051422229023</v>
      </c>
      <c r="S26" s="22"/>
      <c r="T26" s="23"/>
    </row>
    <row r="27" spans="1:20" x14ac:dyDescent="0.2">
      <c r="A27" s="14" t="s">
        <v>75</v>
      </c>
      <c r="B27" s="22" t="s">
        <v>28</v>
      </c>
      <c r="C27" s="16">
        <f>VLOOKUP($A27,'[1]LHA Rates 2020 C19 uprate'!$A$3:$D$172,3,FALSE)</f>
        <v>78.02</v>
      </c>
      <c r="D27" s="16">
        <f>VLOOKUP($A27,'[1]LHA Rates 2020 C19 uprate'!$A$3:$D$172,4,FALSE)</f>
        <v>339.01564713253532</v>
      </c>
      <c r="E27" s="16">
        <v>342.72</v>
      </c>
      <c r="F27" s="16">
        <f t="shared" si="2"/>
        <v>681.73564713253541</v>
      </c>
      <c r="G27" s="16">
        <f t="shared" si="3"/>
        <v>396.53249999999997</v>
      </c>
      <c r="H27" s="16" t="str">
        <f t="shared" si="4"/>
        <v>Eligible</v>
      </c>
      <c r="I27" s="16">
        <f t="shared" si="5"/>
        <v>285.20314713253543</v>
      </c>
      <c r="J27" s="17">
        <f>VLOOKUP(A27,'[1]Table 2'!$A$3:$B$154,2,FALSE)</f>
        <v>78.02</v>
      </c>
      <c r="K27" s="16">
        <f t="shared" si="0"/>
        <v>0</v>
      </c>
      <c r="L27" s="18">
        <f t="shared" si="6"/>
        <v>1.0742857142857143</v>
      </c>
      <c r="M27" s="18">
        <f t="shared" si="7"/>
        <v>0.53714285714285714</v>
      </c>
      <c r="N27" s="19">
        <f>VLOOKUP(A27,'[1]BRMA LA Names'!$A$2:$B$153,2,FALSE)</f>
        <v>871.45112931881931</v>
      </c>
      <c r="O27" s="20">
        <f t="shared" si="8"/>
        <v>2.9998317704606516</v>
      </c>
      <c r="P27" s="20">
        <f t="shared" si="9"/>
        <v>1.4999158852303258</v>
      </c>
      <c r="Q27" s="20">
        <f t="shared" si="1"/>
        <v>0.3272651006711409</v>
      </c>
      <c r="R27" s="21">
        <f>VLOOKUP(B27,[2]Sheet1!$B$3:$C$15,2,FALSE)</f>
        <v>0.3508700622168312</v>
      </c>
      <c r="S27" s="22"/>
      <c r="T27" s="23"/>
    </row>
    <row r="28" spans="1:20" x14ac:dyDescent="0.2">
      <c r="A28" s="14" t="s">
        <v>76</v>
      </c>
      <c r="B28" s="22" t="s">
        <v>77</v>
      </c>
      <c r="C28" s="16">
        <f>VLOOKUP($A28,'[1]LHA Rates 2020 C19 uprate'!$A$3:$D$172,3,FALSE)</f>
        <v>55.75</v>
      </c>
      <c r="D28" s="16">
        <f>VLOOKUP($A28,'[1]LHA Rates 2020 C19 uprate'!$A$3:$D$172,4,FALSE)</f>
        <v>242.24714595794467</v>
      </c>
      <c r="E28" s="16">
        <v>342.72</v>
      </c>
      <c r="F28" s="16">
        <f t="shared" si="2"/>
        <v>584.96714595794469</v>
      </c>
      <c r="G28" s="16">
        <f t="shared" si="3"/>
        <v>396.53249999999997</v>
      </c>
      <c r="H28" s="16" t="str">
        <f t="shared" si="4"/>
        <v>Eligible</v>
      </c>
      <c r="I28" s="16">
        <f t="shared" si="5"/>
        <v>188.43464595794472</v>
      </c>
      <c r="J28" s="17">
        <f>VLOOKUP(A28,'[1]Table 2'!$A$3:$B$154,2,FALSE)</f>
        <v>55.75</v>
      </c>
      <c r="K28" s="16">
        <f t="shared" si="0"/>
        <v>0</v>
      </c>
      <c r="L28" s="18">
        <f t="shared" si="6"/>
        <v>0.76764199655765919</v>
      </c>
      <c r="M28" s="18">
        <f t="shared" si="7"/>
        <v>0.38382099827882959</v>
      </c>
      <c r="N28" s="19">
        <f>VLOOKUP(A28,'[1]BRMA LA Names'!$A$2:$B$153,2,FALSE)</f>
        <v>549.48720423481382</v>
      </c>
      <c r="O28" s="20">
        <f t="shared" si="8"/>
        <v>1.8915222176757791</v>
      </c>
      <c r="P28" s="20">
        <f t="shared" si="9"/>
        <v>0.94576110883788955</v>
      </c>
      <c r="Q28" s="20">
        <f t="shared" si="1"/>
        <v>0.2338506711409396</v>
      </c>
      <c r="R28" s="21">
        <f>VLOOKUP(B28,[2]Sheet1!$B$3:$C$15,2,FALSE)</f>
        <v>0.25471001996931208</v>
      </c>
      <c r="S28" s="15" t="s">
        <v>25</v>
      </c>
      <c r="T28" s="25" t="s">
        <v>51</v>
      </c>
    </row>
    <row r="29" spans="1:20" x14ac:dyDescent="0.2">
      <c r="A29" s="14" t="s">
        <v>78</v>
      </c>
      <c r="B29" s="22" t="s">
        <v>28</v>
      </c>
      <c r="C29" s="16">
        <f>VLOOKUP($A29,'[1]LHA Rates 2020 C19 uprate'!$A$3:$D$172,3,FALSE)</f>
        <v>78.59</v>
      </c>
      <c r="D29" s="16">
        <f>VLOOKUP($A29,'[1]LHA Rates 2020 C19 uprate'!$A$3:$D$172,4,FALSE)</f>
        <v>341.49243409569277</v>
      </c>
      <c r="E29" s="16">
        <v>342.72</v>
      </c>
      <c r="F29" s="16">
        <f t="shared" si="2"/>
        <v>684.21243409569274</v>
      </c>
      <c r="G29" s="16">
        <f t="shared" si="3"/>
        <v>396.53249999999997</v>
      </c>
      <c r="H29" s="16" t="str">
        <f t="shared" si="4"/>
        <v>Eligible</v>
      </c>
      <c r="I29" s="16">
        <f t="shared" si="5"/>
        <v>287.67993409569277</v>
      </c>
      <c r="J29" s="17">
        <f>VLOOKUP(A29,'[1]Table 2'!$A$3:$B$154,2,FALSE)</f>
        <v>78.59</v>
      </c>
      <c r="K29" s="16">
        <f t="shared" si="0"/>
        <v>0</v>
      </c>
      <c r="L29" s="18">
        <f t="shared" si="6"/>
        <v>1.0821342512908778</v>
      </c>
      <c r="M29" s="18">
        <f t="shared" si="7"/>
        <v>0.54106712564543891</v>
      </c>
      <c r="N29" s="19">
        <f>VLOOKUP(A29,'[1]BRMA LA Names'!$A$2:$B$153,2,FALSE)</f>
        <v>840.2987244485364</v>
      </c>
      <c r="O29" s="20">
        <f t="shared" si="8"/>
        <v>2.8925945764149272</v>
      </c>
      <c r="P29" s="20">
        <f t="shared" si="9"/>
        <v>1.4462972882074636</v>
      </c>
      <c r="Q29" s="20">
        <f t="shared" si="1"/>
        <v>0.32965604026845641</v>
      </c>
      <c r="R29" s="21">
        <f>VLOOKUP(B29,[2]Sheet1!$B$3:$C$15,2,FALSE)</f>
        <v>0.3508700622168312</v>
      </c>
      <c r="S29" s="15" t="s">
        <v>25</v>
      </c>
      <c r="T29" s="25" t="s">
        <v>41</v>
      </c>
    </row>
    <row r="30" spans="1:20" x14ac:dyDescent="0.2">
      <c r="A30" s="14" t="s">
        <v>79</v>
      </c>
      <c r="B30" s="22" t="s">
        <v>44</v>
      </c>
      <c r="C30" s="16">
        <f>VLOOKUP($A30,'[1]LHA Rates 2020 C19 uprate'!$A$3:$D$172,3,FALSE)</f>
        <v>89.75</v>
      </c>
      <c r="D30" s="16">
        <f>VLOOKUP($A30,'[1]LHA Rates 2020 C19 uprate'!$A$3:$D$172,4,FALSE)</f>
        <v>389.98531569014409</v>
      </c>
      <c r="E30" s="16">
        <v>342.72</v>
      </c>
      <c r="F30" s="16">
        <f t="shared" si="2"/>
        <v>732.70531569014406</v>
      </c>
      <c r="G30" s="16">
        <f t="shared" si="3"/>
        <v>396.53249999999997</v>
      </c>
      <c r="H30" s="16" t="str">
        <f t="shared" si="4"/>
        <v>Eligible</v>
      </c>
      <c r="I30" s="16">
        <f t="shared" si="5"/>
        <v>336.17281569014409</v>
      </c>
      <c r="J30" s="17">
        <f>VLOOKUP(A30,'[1]Table 2'!$A$3:$B$154,2,FALSE)</f>
        <v>89.75</v>
      </c>
      <c r="K30" s="16">
        <f t="shared" si="0"/>
        <v>0</v>
      </c>
      <c r="L30" s="18">
        <f t="shared" si="6"/>
        <v>1.2358003442340793</v>
      </c>
      <c r="M30" s="18">
        <f t="shared" si="7"/>
        <v>0.61790017211703963</v>
      </c>
      <c r="N30" s="19"/>
      <c r="O30" s="20">
        <f t="shared" si="8"/>
        <v>0</v>
      </c>
      <c r="P30" s="20">
        <f t="shared" si="9"/>
        <v>0</v>
      </c>
      <c r="Q30" s="20">
        <f t="shared" si="1"/>
        <v>0.37646812080536912</v>
      </c>
      <c r="R30" s="21">
        <f>VLOOKUP(B30,[2]Sheet1!$B$3:$C$15,2,FALSE)</f>
        <v>0.31126051422229023</v>
      </c>
      <c r="S30" s="22"/>
      <c r="T30" s="23"/>
    </row>
    <row r="31" spans="1:20" x14ac:dyDescent="0.2">
      <c r="A31" s="14" t="s">
        <v>80</v>
      </c>
      <c r="B31" s="22" t="s">
        <v>47</v>
      </c>
      <c r="C31" s="16">
        <f>VLOOKUP($A31,'[1]LHA Rates 2020 C19 uprate'!$A$3:$D$172,3,FALSE)</f>
        <v>71.34</v>
      </c>
      <c r="D31" s="16">
        <f>VLOOKUP($A31,'[1]LHA Rates 2020 C19 uprate'!$A$3:$D$172,4,FALSE)</f>
        <v>309.98944202044436</v>
      </c>
      <c r="E31" s="16">
        <v>342.72</v>
      </c>
      <c r="F31" s="16">
        <f t="shared" si="2"/>
        <v>652.70944202044438</v>
      </c>
      <c r="G31" s="16">
        <f t="shared" si="3"/>
        <v>396.53249999999997</v>
      </c>
      <c r="H31" s="16" t="str">
        <f t="shared" si="4"/>
        <v>Eligible</v>
      </c>
      <c r="I31" s="16">
        <f t="shared" si="5"/>
        <v>256.17694202044441</v>
      </c>
      <c r="J31" s="17">
        <f>VLOOKUP(A31,'[1]Table 2'!$A$3:$B$154,2,FALSE)</f>
        <v>71.34</v>
      </c>
      <c r="K31" s="16">
        <f t="shared" si="0"/>
        <v>0</v>
      </c>
      <c r="L31" s="18">
        <f t="shared" si="6"/>
        <v>0.98230636833046481</v>
      </c>
      <c r="M31" s="18">
        <f t="shared" si="7"/>
        <v>0.4911531841652324</v>
      </c>
      <c r="N31" s="19">
        <f>VLOOKUP(A31,'[1]BRMA LA Names'!$A$2:$B$153,2,FALSE)</f>
        <v>765.88708544296094</v>
      </c>
      <c r="O31" s="20">
        <f t="shared" si="8"/>
        <v>2.6364443560859239</v>
      </c>
      <c r="P31" s="20">
        <f t="shared" si="9"/>
        <v>1.3182221780429619</v>
      </c>
      <c r="Q31" s="20">
        <f t="shared" si="1"/>
        <v>0.29924496644295301</v>
      </c>
      <c r="R31" s="21">
        <f>VLOOKUP(B31,[2]Sheet1!$B$3:$C$15,2,FALSE)</f>
        <v>0.35227920610439672</v>
      </c>
      <c r="S31" s="22"/>
      <c r="T31" s="23"/>
    </row>
    <row r="32" spans="1:20" x14ac:dyDescent="0.2">
      <c r="A32" s="14" t="s">
        <v>81</v>
      </c>
      <c r="B32" s="22" t="s">
        <v>50</v>
      </c>
      <c r="C32" s="16">
        <f>VLOOKUP($A32,'[1]LHA Rates 2020 C19 uprate'!$A$3:$D$172,3,FALSE)</f>
        <v>77.5</v>
      </c>
      <c r="D32" s="16">
        <f>VLOOKUP($A32,'[1]LHA Rates 2020 C19 uprate'!$A$3:$D$172,4,FALSE)</f>
        <v>336.75612218368991</v>
      </c>
      <c r="E32" s="16">
        <v>342.72</v>
      </c>
      <c r="F32" s="16">
        <f t="shared" si="2"/>
        <v>679.47612218368999</v>
      </c>
      <c r="G32" s="16">
        <f t="shared" si="3"/>
        <v>396.53249999999997</v>
      </c>
      <c r="H32" s="16" t="str">
        <f t="shared" si="4"/>
        <v>Eligible</v>
      </c>
      <c r="I32" s="16">
        <f t="shared" si="5"/>
        <v>282.94362218369002</v>
      </c>
      <c r="J32" s="17">
        <f>VLOOKUP(A32,'[1]Table 2'!$A$3:$B$154,2,FALSE)</f>
        <v>77.5</v>
      </c>
      <c r="K32" s="16">
        <f t="shared" si="0"/>
        <v>0</v>
      </c>
      <c r="L32" s="18">
        <f t="shared" si="6"/>
        <v>1.0671256454388984</v>
      </c>
      <c r="M32" s="18">
        <f t="shared" si="7"/>
        <v>0.53356282271944921</v>
      </c>
      <c r="N32" s="19">
        <f>VLOOKUP(A32,'[1]BRMA LA Names'!$A$2:$B$153,2,FALSE)</f>
        <v>640.8587633346142</v>
      </c>
      <c r="O32" s="20">
        <f t="shared" si="8"/>
        <v>2.2060542627697561</v>
      </c>
      <c r="P32" s="20">
        <f t="shared" si="9"/>
        <v>1.1030271313848781</v>
      </c>
      <c r="Q32" s="20">
        <f t="shared" si="1"/>
        <v>0.32508389261744963</v>
      </c>
      <c r="R32" s="21">
        <f>VLOOKUP(B32,[2]Sheet1!$B$3:$C$15,2,FALSE)</f>
        <v>0.26242329205386095</v>
      </c>
      <c r="S32" s="22"/>
      <c r="T32" s="23"/>
    </row>
    <row r="33" spans="1:20" x14ac:dyDescent="0.2">
      <c r="A33" s="14" t="s">
        <v>82</v>
      </c>
      <c r="B33" s="22" t="s">
        <v>28</v>
      </c>
      <c r="C33" s="16">
        <f>VLOOKUP($A33,'[1]LHA Rates 2020 C19 uprate'!$A$3:$D$172,3,FALSE)</f>
        <v>101.61</v>
      </c>
      <c r="D33" s="16">
        <f>VLOOKUP($A33,'[1]LHA Rates 2020 C19 uprate'!$A$3:$D$172,4,FALSE)</f>
        <v>441.51986548496427</v>
      </c>
      <c r="E33" s="16">
        <v>342.72</v>
      </c>
      <c r="F33" s="16">
        <f t="shared" si="2"/>
        <v>784.2398654849643</v>
      </c>
      <c r="G33" s="16">
        <f t="shared" si="3"/>
        <v>396.53249999999997</v>
      </c>
      <c r="H33" s="16" t="str">
        <f t="shared" si="4"/>
        <v>Eligible</v>
      </c>
      <c r="I33" s="16">
        <f t="shared" si="5"/>
        <v>387.70736548496433</v>
      </c>
      <c r="J33" s="17">
        <f>VLOOKUP(A33,'[1]Table 2'!$A$3:$B$154,2,FALSE)</f>
        <v>101.61</v>
      </c>
      <c r="K33" s="16">
        <f t="shared" si="0"/>
        <v>0</v>
      </c>
      <c r="L33" s="18">
        <f t="shared" si="6"/>
        <v>1.399104991394148</v>
      </c>
      <c r="M33" s="18">
        <f t="shared" si="7"/>
        <v>0.69955249569707401</v>
      </c>
      <c r="N33" s="19">
        <f>VLOOKUP(A33,'[1]BRMA LA Names'!$A$2:$B$153,2,FALSE)</f>
        <v>1051.2047871852787</v>
      </c>
      <c r="O33" s="20">
        <f t="shared" si="8"/>
        <v>3.6186051193985498</v>
      </c>
      <c r="P33" s="20">
        <f t="shared" si="9"/>
        <v>1.8093025596992749</v>
      </c>
      <c r="Q33" s="20">
        <f t="shared" si="1"/>
        <v>0.42621644295302014</v>
      </c>
      <c r="R33" s="21">
        <f>VLOOKUP(B33,[2]Sheet1!$B$3:$C$15,2,FALSE)</f>
        <v>0.3508700622168312</v>
      </c>
      <c r="S33" s="15" t="s">
        <v>25</v>
      </c>
      <c r="T33" s="25" t="s">
        <v>41</v>
      </c>
    </row>
    <row r="34" spans="1:20" x14ac:dyDescent="0.2">
      <c r="A34" s="14" t="s">
        <v>83</v>
      </c>
      <c r="B34" s="22" t="s">
        <v>35</v>
      </c>
      <c r="C34" s="16">
        <f>VLOOKUP($A34,'[1]LHA Rates 2020 C19 uprate'!$A$3:$D$172,3,FALSE)</f>
        <v>66.5</v>
      </c>
      <c r="D34" s="16">
        <f>VLOOKUP($A34,'[1]LHA Rates 2020 C19 uprate'!$A$3:$D$172,4,FALSE)</f>
        <v>288.95847903503716</v>
      </c>
      <c r="E34" s="16">
        <v>342.72</v>
      </c>
      <c r="F34" s="16">
        <f t="shared" si="2"/>
        <v>631.67847903503718</v>
      </c>
      <c r="G34" s="16">
        <f t="shared" si="3"/>
        <v>396.53249999999997</v>
      </c>
      <c r="H34" s="16" t="str">
        <f t="shared" si="4"/>
        <v>Eligible</v>
      </c>
      <c r="I34" s="16">
        <f t="shared" si="5"/>
        <v>235.14597903503721</v>
      </c>
      <c r="J34" s="17">
        <f>VLOOKUP(A34,'[1]Table 2'!$A$3:$B$154,2,FALSE)</f>
        <v>66.5</v>
      </c>
      <c r="K34" s="16">
        <f t="shared" si="0"/>
        <v>0</v>
      </c>
      <c r="L34" s="18">
        <f t="shared" si="6"/>
        <v>0.91566265060240959</v>
      </c>
      <c r="M34" s="18">
        <f t="shared" si="7"/>
        <v>0.45783132530120479</v>
      </c>
      <c r="N34" s="19">
        <f>VLOOKUP(A34,'[1]BRMA LA Names'!$A$2:$B$153,2,FALSE)</f>
        <v>490.36000650648259</v>
      </c>
      <c r="O34" s="20">
        <f t="shared" si="8"/>
        <v>1.6879862530343634</v>
      </c>
      <c r="P34" s="20">
        <f t="shared" si="9"/>
        <v>0.84399312651718172</v>
      </c>
      <c r="Q34" s="20">
        <f t="shared" si="1"/>
        <v>0.27894295302013422</v>
      </c>
      <c r="R34" s="21">
        <f>VLOOKUP(B34,[2]Sheet1!$B$3:$C$15,2,FALSE)</f>
        <v>0.19009663595562062</v>
      </c>
      <c r="S34" s="15" t="s">
        <v>25</v>
      </c>
      <c r="T34" s="25" t="s">
        <v>32</v>
      </c>
    </row>
    <row r="35" spans="1:20" x14ac:dyDescent="0.2">
      <c r="A35" s="14" t="s">
        <v>84</v>
      </c>
      <c r="B35" s="22" t="s">
        <v>77</v>
      </c>
      <c r="C35" s="16">
        <f>VLOOKUP($A35,'[1]LHA Rates 2020 C19 uprate'!$A$3:$D$172,3,FALSE)</f>
        <v>62.83</v>
      </c>
      <c r="D35" s="16">
        <f>VLOOKUP($A35,'[1]LHA Rates 2020 C19 uprate'!$A$3:$D$172,4,FALSE)</f>
        <v>273.01144718453207</v>
      </c>
      <c r="E35" s="16">
        <v>342.72</v>
      </c>
      <c r="F35" s="16">
        <f t="shared" si="2"/>
        <v>615.73144718453204</v>
      </c>
      <c r="G35" s="16">
        <f t="shared" si="3"/>
        <v>396.53249999999997</v>
      </c>
      <c r="H35" s="16" t="str">
        <f t="shared" si="4"/>
        <v>Eligible</v>
      </c>
      <c r="I35" s="16">
        <f t="shared" si="5"/>
        <v>219.19894718453207</v>
      </c>
      <c r="J35" s="17">
        <f>VLOOKUP(A35,'[1]Table 2'!$A$3:$B$154,2,FALSE)</f>
        <v>62.83</v>
      </c>
      <c r="K35" s="16">
        <f t="shared" si="0"/>
        <v>0</v>
      </c>
      <c r="L35" s="18">
        <f t="shared" si="6"/>
        <v>0.86512908777969022</v>
      </c>
      <c r="M35" s="18">
        <f t="shared" si="7"/>
        <v>0.43256454388984511</v>
      </c>
      <c r="N35" s="19">
        <f>VLOOKUP(A35,'[1]BRMA LA Names'!$A$2:$B$153,2,FALSE)</f>
        <v>595.8791820782784</v>
      </c>
      <c r="O35" s="20">
        <f t="shared" si="8"/>
        <v>2.0512192154157605</v>
      </c>
      <c r="P35" s="20">
        <f t="shared" si="9"/>
        <v>1.0256096077078802</v>
      </c>
      <c r="Q35" s="20">
        <f t="shared" si="1"/>
        <v>0.2635486577181208</v>
      </c>
      <c r="R35" s="21">
        <f>VLOOKUP(B35,[2]Sheet1!$B$3:$C$15,2,FALSE)</f>
        <v>0.25471001996931208</v>
      </c>
      <c r="S35" s="15" t="s">
        <v>25</v>
      </c>
      <c r="T35" s="25" t="s">
        <v>51</v>
      </c>
    </row>
    <row r="36" spans="1:20" x14ac:dyDescent="0.2">
      <c r="A36" s="14" t="s">
        <v>85</v>
      </c>
      <c r="B36" s="22" t="s">
        <v>60</v>
      </c>
      <c r="C36" s="16">
        <f>VLOOKUP($A36,'[1]LHA Rates 2020 C19 uprate'!$A$3:$D$172,3,FALSE)</f>
        <v>61.5</v>
      </c>
      <c r="D36" s="16">
        <f>VLOOKUP($A36,'[1]LHA Rates 2020 C19 uprate'!$A$3:$D$172,4,FALSE)</f>
        <v>267.23227760383133</v>
      </c>
      <c r="E36" s="16">
        <v>342.72</v>
      </c>
      <c r="F36" s="16">
        <f t="shared" si="2"/>
        <v>609.95227760383136</v>
      </c>
      <c r="G36" s="16">
        <f t="shared" si="3"/>
        <v>396.53249999999997</v>
      </c>
      <c r="H36" s="16" t="str">
        <f t="shared" si="4"/>
        <v>Eligible</v>
      </c>
      <c r="I36" s="16">
        <f t="shared" si="5"/>
        <v>213.41977760383139</v>
      </c>
      <c r="J36" s="17">
        <f>VLOOKUP(A36,'[1]Table 2'!$A$3:$B$154,2,FALSE)</f>
        <v>61.5</v>
      </c>
      <c r="K36" s="16">
        <f t="shared" si="0"/>
        <v>0</v>
      </c>
      <c r="L36" s="18">
        <f t="shared" si="6"/>
        <v>0.846815834767642</v>
      </c>
      <c r="M36" s="18">
        <f t="shared" si="7"/>
        <v>0.423407917383821</v>
      </c>
      <c r="N36" s="19">
        <f>VLOOKUP(A36,'[1]BRMA LA Names'!$A$2:$B$153,2,FALSE)</f>
        <v>461.66901726797244</v>
      </c>
      <c r="O36" s="20">
        <f t="shared" si="8"/>
        <v>1.589222090423313</v>
      </c>
      <c r="P36" s="20">
        <f t="shared" si="9"/>
        <v>0.79461104521165649</v>
      </c>
      <c r="Q36" s="20">
        <f t="shared" si="1"/>
        <v>0.25796979865771813</v>
      </c>
      <c r="R36" s="21">
        <f>VLOOKUP(B36,[2]Sheet1!$B$3:$C$15,2,FALSE)</f>
        <v>0.22050053526245786</v>
      </c>
      <c r="S36" s="15" t="s">
        <v>25</v>
      </c>
      <c r="T36" s="25" t="s">
        <v>86</v>
      </c>
    </row>
    <row r="37" spans="1:20" x14ac:dyDescent="0.2">
      <c r="A37" s="14" t="s">
        <v>87</v>
      </c>
      <c r="B37" s="22" t="s">
        <v>28</v>
      </c>
      <c r="C37" s="16">
        <f>VLOOKUP($A37,'[1]LHA Rates 2020 C19 uprate'!$A$3:$D$172,3,FALSE)</f>
        <v>65</v>
      </c>
      <c r="D37" s="16">
        <f>VLOOKUP($A37,'[1]LHA Rates 2020 C19 uprate'!$A$3:$D$172,4,FALSE)</f>
        <v>282.44061860567541</v>
      </c>
      <c r="E37" s="16">
        <v>342.72</v>
      </c>
      <c r="F37" s="16">
        <f t="shared" si="2"/>
        <v>625.16061860567538</v>
      </c>
      <c r="G37" s="16">
        <f t="shared" si="3"/>
        <v>396.53249999999997</v>
      </c>
      <c r="H37" s="16" t="str">
        <f t="shared" si="4"/>
        <v>Eligible</v>
      </c>
      <c r="I37" s="16">
        <f t="shared" si="5"/>
        <v>228.62811860567541</v>
      </c>
      <c r="J37" s="17">
        <f>VLOOKUP(A37,'[1]Table 2'!$A$3:$B$154,2,FALSE)</f>
        <v>65</v>
      </c>
      <c r="K37" s="16">
        <f t="shared" si="0"/>
        <v>0</v>
      </c>
      <c r="L37" s="18">
        <f t="shared" si="6"/>
        <v>0.89500860585197939</v>
      </c>
      <c r="M37" s="18">
        <f t="shared" si="7"/>
        <v>0.44750430292598969</v>
      </c>
      <c r="N37" s="19">
        <f>VLOOKUP(A37,'[1]BRMA LA Names'!$A$2:$B$153,2,FALSE)</f>
        <v>615.14197363681376</v>
      </c>
      <c r="O37" s="20">
        <f t="shared" si="8"/>
        <v>2.1175283085604604</v>
      </c>
      <c r="P37" s="20">
        <f t="shared" si="9"/>
        <v>1.0587641542802302</v>
      </c>
      <c r="Q37" s="20">
        <f t="shared" si="1"/>
        <v>0.2726510067114094</v>
      </c>
      <c r="R37" s="21">
        <f>VLOOKUP(B37,[2]Sheet1!$B$3:$C$15,2,FALSE)</f>
        <v>0.3508700622168312</v>
      </c>
      <c r="S37" s="22"/>
      <c r="T37" s="23"/>
    </row>
    <row r="38" spans="1:20" x14ac:dyDescent="0.2">
      <c r="A38" s="14" t="s">
        <v>88</v>
      </c>
      <c r="B38" s="22" t="s">
        <v>35</v>
      </c>
      <c r="C38" s="16">
        <f>VLOOKUP($A38,'[1]LHA Rates 2020 C19 uprate'!$A$3:$D$172,3,FALSE)</f>
        <v>65</v>
      </c>
      <c r="D38" s="16">
        <f>VLOOKUP($A38,'[1]LHA Rates 2020 C19 uprate'!$A$3:$D$172,4,FALSE)</f>
        <v>282.44061860567541</v>
      </c>
      <c r="E38" s="16">
        <v>342.72</v>
      </c>
      <c r="F38" s="16">
        <f t="shared" si="2"/>
        <v>625.16061860567538</v>
      </c>
      <c r="G38" s="16">
        <f t="shared" si="3"/>
        <v>396.53249999999997</v>
      </c>
      <c r="H38" s="16" t="str">
        <f t="shared" si="4"/>
        <v>Eligible</v>
      </c>
      <c r="I38" s="16">
        <f t="shared" si="5"/>
        <v>228.62811860567541</v>
      </c>
      <c r="J38" s="17">
        <f>VLOOKUP(A38,'[1]Table 2'!$A$3:$B$154,2,FALSE)</f>
        <v>65</v>
      </c>
      <c r="K38" s="16">
        <f t="shared" si="0"/>
        <v>0</v>
      </c>
      <c r="L38" s="18">
        <f t="shared" si="6"/>
        <v>0.89500860585197939</v>
      </c>
      <c r="M38" s="18">
        <f t="shared" si="7"/>
        <v>0.44750430292598969</v>
      </c>
      <c r="N38" s="19"/>
      <c r="O38" s="20">
        <f t="shared" si="8"/>
        <v>0</v>
      </c>
      <c r="P38" s="20">
        <f t="shared" si="9"/>
        <v>0</v>
      </c>
      <c r="Q38" s="20">
        <f t="shared" si="1"/>
        <v>0.2726510067114094</v>
      </c>
      <c r="R38" s="21">
        <f>VLOOKUP(B38,[2]Sheet1!$B$3:$C$15,2,FALSE)</f>
        <v>0.19009663595562062</v>
      </c>
      <c r="S38" s="15" t="s">
        <v>25</v>
      </c>
      <c r="T38" s="25" t="s">
        <v>32</v>
      </c>
    </row>
    <row r="39" spans="1:20" x14ac:dyDescent="0.2">
      <c r="A39" s="14" t="s">
        <v>89</v>
      </c>
      <c r="B39" s="22" t="s">
        <v>57</v>
      </c>
      <c r="C39" s="16">
        <f>VLOOKUP($A39,'[1]LHA Rates 2020 C19 uprate'!$A$3:$D$172,3,FALSE)</f>
        <v>82.85</v>
      </c>
      <c r="D39" s="16">
        <f>VLOOKUP($A39,'[1]LHA Rates 2020 C19 uprate'!$A$3:$D$172,4,FALSE)</f>
        <v>360.00315771508008</v>
      </c>
      <c r="E39" s="16">
        <v>342.72</v>
      </c>
      <c r="F39" s="16">
        <f t="shared" si="2"/>
        <v>702.72315771508011</v>
      </c>
      <c r="G39" s="16">
        <f t="shared" si="3"/>
        <v>396.53249999999997</v>
      </c>
      <c r="H39" s="16" t="str">
        <f t="shared" si="4"/>
        <v>Eligible</v>
      </c>
      <c r="I39" s="16">
        <f t="shared" si="5"/>
        <v>306.19065771508014</v>
      </c>
      <c r="J39" s="17">
        <f>VLOOKUP(A39,'[1]Table 2'!$A$3:$B$154,2,FALSE)</f>
        <v>82.85</v>
      </c>
      <c r="K39" s="16">
        <f t="shared" si="0"/>
        <v>0</v>
      </c>
      <c r="L39" s="18">
        <f t="shared" si="6"/>
        <v>1.1407917383820998</v>
      </c>
      <c r="M39" s="18">
        <f t="shared" si="7"/>
        <v>0.5703958691910499</v>
      </c>
      <c r="N39" s="19">
        <f>VLOOKUP(A39,'[1]BRMA LA Names'!$A$2:$B$153,2,FALSE)</f>
        <v>755.7463055558087</v>
      </c>
      <c r="O39" s="20">
        <f t="shared" si="8"/>
        <v>2.6015363358203398</v>
      </c>
      <c r="P39" s="20">
        <f t="shared" si="9"/>
        <v>1.3007681679101699</v>
      </c>
      <c r="Q39" s="20">
        <f t="shared" si="1"/>
        <v>0.34752516778523485</v>
      </c>
      <c r="R39" s="21">
        <f>VLOOKUP(B39,[2]Sheet1!$B$3:$C$15,2,FALSE)</f>
        <v>0.23497217960382227</v>
      </c>
      <c r="S39" s="22"/>
      <c r="T39" s="23"/>
    </row>
    <row r="40" spans="1:20" x14ac:dyDescent="0.2">
      <c r="A40" s="14" t="s">
        <v>90</v>
      </c>
      <c r="B40" s="22" t="s">
        <v>57</v>
      </c>
      <c r="C40" s="16">
        <f>VLOOKUP($A40,'[1]LHA Rates 2020 C19 uprate'!$A$3:$D$172,3,FALSE)</f>
        <v>64.25</v>
      </c>
      <c r="D40" s="16">
        <f>VLOOKUP($A40,'[1]LHA Rates 2020 C19 uprate'!$A$3:$D$172,4,FALSE)</f>
        <v>279.18168839099451</v>
      </c>
      <c r="E40" s="16">
        <v>342.72</v>
      </c>
      <c r="F40" s="16">
        <f t="shared" si="2"/>
        <v>621.90168839099454</v>
      </c>
      <c r="G40" s="16">
        <f t="shared" si="3"/>
        <v>396.53249999999997</v>
      </c>
      <c r="H40" s="16" t="str">
        <f t="shared" si="4"/>
        <v>Eligible</v>
      </c>
      <c r="I40" s="16">
        <f t="shared" si="5"/>
        <v>225.36918839099457</v>
      </c>
      <c r="J40" s="17">
        <f>VLOOKUP(A40,'[1]Table 2'!$A$3:$B$154,2,FALSE)</f>
        <v>64.25</v>
      </c>
      <c r="K40" s="16">
        <f t="shared" si="0"/>
        <v>0</v>
      </c>
      <c r="L40" s="18">
        <f t="shared" si="6"/>
        <v>0.88468158347676418</v>
      </c>
      <c r="M40" s="18">
        <f t="shared" si="7"/>
        <v>0.44234079173838209</v>
      </c>
      <c r="N40" s="19">
        <f>VLOOKUP(A40,'[1]BRMA LA Names'!$A$2:$B$153,2,FALSE)</f>
        <v>572.97070448388752</v>
      </c>
      <c r="O40" s="20">
        <f t="shared" si="8"/>
        <v>1.9723604285159639</v>
      </c>
      <c r="P40" s="20">
        <f t="shared" si="9"/>
        <v>0.98618021425798197</v>
      </c>
      <c r="Q40" s="20">
        <f t="shared" si="1"/>
        <v>0.26950503355704697</v>
      </c>
      <c r="R40" s="21">
        <f>VLOOKUP(B40,[2]Sheet1!$B$3:$C$15,2,FALSE)</f>
        <v>0.23497217960382227</v>
      </c>
      <c r="S40" s="22"/>
      <c r="T40" s="23"/>
    </row>
    <row r="41" spans="1:20" x14ac:dyDescent="0.2">
      <c r="A41" s="14" t="s">
        <v>91</v>
      </c>
      <c r="B41" s="22" t="s">
        <v>28</v>
      </c>
      <c r="C41" s="16">
        <f>VLOOKUP($A41,'[1]LHA Rates 2020 C19 uprate'!$A$3:$D$172,3,FALSE)</f>
        <v>103.56</v>
      </c>
      <c r="D41" s="16">
        <f>VLOOKUP($A41,'[1]LHA Rates 2020 C19 uprate'!$A$3:$D$172,4,FALSE)</f>
        <v>449.99308404313456</v>
      </c>
      <c r="E41" s="16">
        <v>342.72</v>
      </c>
      <c r="F41" s="16">
        <f t="shared" si="2"/>
        <v>792.71308404313459</v>
      </c>
      <c r="G41" s="16">
        <f t="shared" si="3"/>
        <v>396.53249999999997</v>
      </c>
      <c r="H41" s="16" t="str">
        <f t="shared" si="4"/>
        <v>Eligible</v>
      </c>
      <c r="I41" s="16">
        <f t="shared" si="5"/>
        <v>396.18058404313462</v>
      </c>
      <c r="J41" s="17">
        <f>VLOOKUP(A41,'[1]Table 2'!$A$3:$B$154,2,FALSE)</f>
        <v>103.56</v>
      </c>
      <c r="K41" s="16">
        <f t="shared" si="0"/>
        <v>0</v>
      </c>
      <c r="L41" s="18">
        <f t="shared" si="6"/>
        <v>1.4259552495697074</v>
      </c>
      <c r="M41" s="18">
        <f t="shared" si="7"/>
        <v>0.71297762478485371</v>
      </c>
      <c r="N41" s="19">
        <f>VLOOKUP(A41,'[1]BRMA LA Names'!$A$2:$B$153,2,FALSE)</f>
        <v>1151.3407273235696</v>
      </c>
      <c r="O41" s="20">
        <f t="shared" si="8"/>
        <v>3.9633071508556612</v>
      </c>
      <c r="P41" s="20">
        <f t="shared" si="9"/>
        <v>1.9816535754278306</v>
      </c>
      <c r="Q41" s="20">
        <f t="shared" si="1"/>
        <v>0.4343959731543624</v>
      </c>
      <c r="R41" s="21">
        <f>VLOOKUP(B41,[2]Sheet1!$B$3:$C$15,2,FALSE)</f>
        <v>0.3508700622168312</v>
      </c>
      <c r="S41" s="22"/>
      <c r="T41" s="23"/>
    </row>
    <row r="42" spans="1:20" x14ac:dyDescent="0.2">
      <c r="A42" s="14" t="s">
        <v>92</v>
      </c>
      <c r="B42" s="22" t="s">
        <v>28</v>
      </c>
      <c r="C42" s="16">
        <f>VLOOKUP($A42,'[1]LHA Rates 2020 C19 uprate'!$A$3:$D$172,3,FALSE)</f>
        <v>74.81</v>
      </c>
      <c r="D42" s="16">
        <f>VLOOKUP($A42,'[1]LHA Rates 2020 C19 uprate'!$A$3:$D$172,4,FALSE)</f>
        <v>325.06742581370122</v>
      </c>
      <c r="E42" s="16">
        <v>342.72</v>
      </c>
      <c r="F42" s="16">
        <f t="shared" si="2"/>
        <v>667.78742581370125</v>
      </c>
      <c r="G42" s="16">
        <f t="shared" si="3"/>
        <v>396.53249999999997</v>
      </c>
      <c r="H42" s="16" t="str">
        <f t="shared" si="4"/>
        <v>Eligible</v>
      </c>
      <c r="I42" s="16">
        <f t="shared" si="5"/>
        <v>271.25492581370128</v>
      </c>
      <c r="J42" s="17">
        <f>VLOOKUP(A42,'[1]Table 2'!$A$3:$B$154,2,FALSE)</f>
        <v>74.81</v>
      </c>
      <c r="K42" s="16">
        <f t="shared" si="0"/>
        <v>0</v>
      </c>
      <c r="L42" s="18">
        <f t="shared" si="6"/>
        <v>1.0300860585197935</v>
      </c>
      <c r="M42" s="18">
        <f t="shared" si="7"/>
        <v>0.51504302925989676</v>
      </c>
      <c r="N42" s="19">
        <f>VLOOKUP(A42,'[1]BRMA LA Names'!$A$2:$B$153,2,FALSE)</f>
        <v>1151.3407273235696</v>
      </c>
      <c r="O42" s="20">
        <f t="shared" si="8"/>
        <v>3.9633071508556612</v>
      </c>
      <c r="P42" s="20">
        <f t="shared" si="9"/>
        <v>1.9816535754278306</v>
      </c>
      <c r="Q42" s="20">
        <f t="shared" si="1"/>
        <v>0.31380033557046982</v>
      </c>
      <c r="R42" s="21">
        <f>VLOOKUP(B42,[2]Sheet1!$B$3:$C$15,2,FALSE)</f>
        <v>0.3508700622168312</v>
      </c>
      <c r="S42" s="15" t="s">
        <v>25</v>
      </c>
      <c r="T42" s="25" t="s">
        <v>41</v>
      </c>
    </row>
    <row r="43" spans="1:20" x14ac:dyDescent="0.2">
      <c r="A43" s="14" t="s">
        <v>93</v>
      </c>
      <c r="B43" s="22" t="s">
        <v>50</v>
      </c>
      <c r="C43" s="16">
        <f>VLOOKUP($A43,'[1]LHA Rates 2020 C19 uprate'!$A$3:$D$172,3,FALSE)</f>
        <v>67.08</v>
      </c>
      <c r="D43" s="16">
        <f>VLOOKUP($A43,'[1]LHA Rates 2020 C19 uprate'!$A$3:$D$172,4,FALSE)</f>
        <v>291.47871840105699</v>
      </c>
      <c r="E43" s="16">
        <v>342.72</v>
      </c>
      <c r="F43" s="16">
        <f t="shared" si="2"/>
        <v>634.19871840105702</v>
      </c>
      <c r="G43" s="16">
        <f t="shared" si="3"/>
        <v>396.53249999999997</v>
      </c>
      <c r="H43" s="16" t="str">
        <f t="shared" si="4"/>
        <v>Eligible</v>
      </c>
      <c r="I43" s="16">
        <f t="shared" si="5"/>
        <v>237.66621840105705</v>
      </c>
      <c r="J43" s="17">
        <f>VLOOKUP(A43,'[1]Table 2'!$A$3:$B$154,2,FALSE)</f>
        <v>67.08</v>
      </c>
      <c r="K43" s="16">
        <f t="shared" si="0"/>
        <v>0</v>
      </c>
      <c r="L43" s="18">
        <f t="shared" si="6"/>
        <v>0.92364888123924271</v>
      </c>
      <c r="M43" s="18">
        <f t="shared" si="7"/>
        <v>0.46182444061962136</v>
      </c>
      <c r="N43" s="19">
        <f>VLOOKUP(A43,'[1]BRMA LA Names'!$A$2:$B$153,2,FALSE)</f>
        <v>569.4904868393246</v>
      </c>
      <c r="O43" s="20">
        <f t="shared" si="8"/>
        <v>1.9603803333539573</v>
      </c>
      <c r="P43" s="20">
        <f t="shared" si="9"/>
        <v>0.98019016667697867</v>
      </c>
      <c r="Q43" s="20">
        <f t="shared" si="1"/>
        <v>0.28137583892617446</v>
      </c>
      <c r="R43" s="21">
        <f>VLOOKUP(B43,[2]Sheet1!$B$3:$C$15,2,FALSE)</f>
        <v>0.26242329205386095</v>
      </c>
      <c r="S43" s="22"/>
      <c r="T43" s="23"/>
    </row>
    <row r="44" spans="1:20" x14ac:dyDescent="0.2">
      <c r="A44" s="14" t="s">
        <v>94</v>
      </c>
      <c r="B44" s="22" t="s">
        <v>44</v>
      </c>
      <c r="C44" s="16">
        <f>VLOOKUP($A44,'[1]LHA Rates 2020 C19 uprate'!$A$3:$D$172,3,FALSE)</f>
        <v>96.66</v>
      </c>
      <c r="D44" s="16">
        <f>VLOOKUP($A44,'[1]LHA Rates 2020 C19 uprate'!$A$3:$D$172,4,FALSE)</f>
        <v>420.01092606807055</v>
      </c>
      <c r="E44" s="16">
        <v>342.72</v>
      </c>
      <c r="F44" s="16">
        <f t="shared" si="2"/>
        <v>762.73092606807063</v>
      </c>
      <c r="G44" s="16">
        <f t="shared" si="3"/>
        <v>396.53249999999997</v>
      </c>
      <c r="H44" s="16" t="str">
        <f t="shared" si="4"/>
        <v>Eligible</v>
      </c>
      <c r="I44" s="16">
        <f t="shared" si="5"/>
        <v>366.19842606807066</v>
      </c>
      <c r="J44" s="17">
        <f>VLOOKUP(A44,'[1]Table 2'!$A$3:$B$154,2,FALSE)</f>
        <v>96.66</v>
      </c>
      <c r="K44" s="16">
        <f t="shared" si="0"/>
        <v>0</v>
      </c>
      <c r="L44" s="18">
        <f t="shared" si="6"/>
        <v>1.330946643717728</v>
      </c>
      <c r="M44" s="18">
        <f t="shared" si="7"/>
        <v>0.66547332185886399</v>
      </c>
      <c r="N44" s="19">
        <f>VLOOKUP(A44,'[1]BRMA LA Names'!$A$2:$B$153,2,FALSE)</f>
        <v>779.29750832271691</v>
      </c>
      <c r="O44" s="20">
        <f t="shared" si="8"/>
        <v>2.6826076017993699</v>
      </c>
      <c r="P44" s="20">
        <f t="shared" si="9"/>
        <v>1.3413038008996849</v>
      </c>
      <c r="Q44" s="20">
        <f t="shared" si="1"/>
        <v>0.40545302013422818</v>
      </c>
      <c r="R44" s="21">
        <f>VLOOKUP(B44,[2]Sheet1!$B$3:$C$15,2,FALSE)</f>
        <v>0.31126051422229023</v>
      </c>
      <c r="S44" s="22"/>
      <c r="T44" s="23"/>
    </row>
    <row r="45" spans="1:20" x14ac:dyDescent="0.2">
      <c r="A45" s="14" t="s">
        <v>95</v>
      </c>
      <c r="B45" s="22" t="s">
        <v>57</v>
      </c>
      <c r="C45" s="16">
        <f>VLOOKUP($A45,'[1]LHA Rates 2020 C19 uprate'!$A$3:$D$172,3,FALSE)</f>
        <v>65</v>
      </c>
      <c r="D45" s="16">
        <f>VLOOKUP($A45,'[1]LHA Rates 2020 C19 uprate'!$A$3:$D$172,4,FALSE)</f>
        <v>282.44061860567541</v>
      </c>
      <c r="E45" s="16">
        <v>342.72</v>
      </c>
      <c r="F45" s="16">
        <f t="shared" si="2"/>
        <v>625.16061860567538</v>
      </c>
      <c r="G45" s="16">
        <f t="shared" si="3"/>
        <v>396.53249999999997</v>
      </c>
      <c r="H45" s="16" t="str">
        <f t="shared" si="4"/>
        <v>Eligible</v>
      </c>
      <c r="I45" s="16">
        <f t="shared" si="5"/>
        <v>228.62811860567541</v>
      </c>
      <c r="J45" s="17">
        <f>VLOOKUP(A45,'[1]Table 2'!$A$3:$B$154,2,FALSE)</f>
        <v>65</v>
      </c>
      <c r="K45" s="16">
        <f t="shared" si="0"/>
        <v>0</v>
      </c>
      <c r="L45" s="18">
        <f t="shared" si="6"/>
        <v>0.89500860585197939</v>
      </c>
      <c r="M45" s="18">
        <f t="shared" si="7"/>
        <v>0.44750430292598969</v>
      </c>
      <c r="N45" s="19">
        <f>VLOOKUP(A45,'[1]BRMA LA Names'!$A$2:$B$153,2,FALSE)</f>
        <v>564.75607072784612</v>
      </c>
      <c r="O45" s="20">
        <f t="shared" si="8"/>
        <v>1.9440828596483515</v>
      </c>
      <c r="P45" s="20">
        <f t="shared" si="9"/>
        <v>0.97204142982417574</v>
      </c>
      <c r="Q45" s="20">
        <f t="shared" si="1"/>
        <v>0.2726510067114094</v>
      </c>
      <c r="R45" s="21">
        <f>VLOOKUP(B45,[2]Sheet1!$B$3:$C$15,2,FALSE)</f>
        <v>0.23497217960382227</v>
      </c>
      <c r="S45" s="22"/>
      <c r="T45" s="23"/>
    </row>
    <row r="46" spans="1:20" x14ac:dyDescent="0.2">
      <c r="A46" s="14" t="s">
        <v>96</v>
      </c>
      <c r="B46" s="22" t="s">
        <v>44</v>
      </c>
      <c r="C46" s="16">
        <f>VLOOKUP($A46,'[1]LHA Rates 2020 C19 uprate'!$A$3:$D$172,3,FALSE)</f>
        <v>78.59</v>
      </c>
      <c r="D46" s="16">
        <f>VLOOKUP($A46,'[1]LHA Rates 2020 C19 uprate'!$A$3:$D$172,4,FALSE)</f>
        <v>341.49243409569277</v>
      </c>
      <c r="E46" s="16">
        <v>342.72</v>
      </c>
      <c r="F46" s="16">
        <f t="shared" si="2"/>
        <v>684.21243409569274</v>
      </c>
      <c r="G46" s="16">
        <f t="shared" si="3"/>
        <v>396.53249999999997</v>
      </c>
      <c r="H46" s="16" t="str">
        <f t="shared" si="4"/>
        <v>Eligible</v>
      </c>
      <c r="I46" s="16">
        <f t="shared" si="5"/>
        <v>287.67993409569277</v>
      </c>
      <c r="J46" s="17">
        <f>VLOOKUP(A46,'[1]Table 2'!$A$3:$B$154,2,FALSE)</f>
        <v>78.59</v>
      </c>
      <c r="K46" s="16">
        <f t="shared" si="0"/>
        <v>0</v>
      </c>
      <c r="L46" s="18">
        <f t="shared" si="6"/>
        <v>1.0821342512908778</v>
      </c>
      <c r="M46" s="18">
        <f t="shared" si="7"/>
        <v>0.54106712564543891</v>
      </c>
      <c r="N46" s="19">
        <f>VLOOKUP(A46,'[1]BRMA LA Names'!$A$2:$B$153,2,FALSE)</f>
        <v>625.32403760268562</v>
      </c>
      <c r="O46" s="20">
        <f t="shared" si="8"/>
        <v>2.1525784426942707</v>
      </c>
      <c r="P46" s="20">
        <f t="shared" si="9"/>
        <v>1.0762892213471353</v>
      </c>
      <c r="Q46" s="20">
        <f t="shared" si="1"/>
        <v>0.32965604026845641</v>
      </c>
      <c r="R46" s="21">
        <f>VLOOKUP(B46,[2]Sheet1!$B$3:$C$15,2,FALSE)</f>
        <v>0.31126051422229023</v>
      </c>
      <c r="S46" s="22"/>
      <c r="T46" s="23"/>
    </row>
    <row r="47" spans="1:20" x14ac:dyDescent="0.2">
      <c r="A47" s="14" t="s">
        <v>97</v>
      </c>
      <c r="B47" s="22" t="s">
        <v>77</v>
      </c>
      <c r="C47" s="16">
        <f>VLOOKUP($A47,'[1]LHA Rates 2020 C19 uprate'!$A$3:$D$172,3,FALSE)</f>
        <v>85</v>
      </c>
      <c r="D47" s="16">
        <f>VLOOKUP($A47,'[1]LHA Rates 2020 C19 uprate'!$A$3:$D$172,4,FALSE)</f>
        <v>369.34542433049859</v>
      </c>
      <c r="E47" s="16">
        <v>342.72</v>
      </c>
      <c r="F47" s="16">
        <f t="shared" si="2"/>
        <v>712.06542433049867</v>
      </c>
      <c r="G47" s="16">
        <f t="shared" si="3"/>
        <v>396.53249999999997</v>
      </c>
      <c r="H47" s="16" t="str">
        <f t="shared" si="4"/>
        <v>Eligible</v>
      </c>
      <c r="I47" s="16">
        <f t="shared" si="5"/>
        <v>315.5329243304987</v>
      </c>
      <c r="J47" s="17">
        <f>VLOOKUP(A47,'[1]Table 2'!$A$3:$B$154,2,FALSE)</f>
        <v>85</v>
      </c>
      <c r="K47" s="16">
        <f t="shared" si="0"/>
        <v>0</v>
      </c>
      <c r="L47" s="18">
        <f t="shared" si="6"/>
        <v>1.1703958691910499</v>
      </c>
      <c r="M47" s="18">
        <f t="shared" si="7"/>
        <v>0.58519793459552494</v>
      </c>
      <c r="N47" s="19">
        <f>VLOOKUP(A47,'[1]BRMA LA Names'!$A$2:$B$153,2,FALSE)</f>
        <v>579.86519746012948</v>
      </c>
      <c r="O47" s="20">
        <f t="shared" si="8"/>
        <v>1.9960936229264354</v>
      </c>
      <c r="P47" s="20">
        <f t="shared" si="9"/>
        <v>0.99804681146321772</v>
      </c>
      <c r="Q47" s="20">
        <f t="shared" si="1"/>
        <v>0.35654362416107382</v>
      </c>
      <c r="R47" s="21">
        <f>VLOOKUP(B47,[2]Sheet1!$B$3:$C$15,2,FALSE)</f>
        <v>0.25471001996931208</v>
      </c>
      <c r="S47" s="15" t="s">
        <v>25</v>
      </c>
      <c r="T47" s="25" t="s">
        <v>51</v>
      </c>
    </row>
    <row r="48" spans="1:20" x14ac:dyDescent="0.2">
      <c r="A48" s="14" t="s">
        <v>98</v>
      </c>
      <c r="B48" s="22" t="s">
        <v>57</v>
      </c>
      <c r="C48" s="16">
        <f>VLOOKUP($A48,'[1]LHA Rates 2020 C19 uprate'!$A$3:$D$172,3,FALSE)</f>
        <v>65.25</v>
      </c>
      <c r="D48" s="16">
        <f>VLOOKUP($A48,'[1]LHA Rates 2020 C19 uprate'!$A$3:$D$172,4,FALSE)</f>
        <v>283.52692867723567</v>
      </c>
      <c r="E48" s="16">
        <v>342.72</v>
      </c>
      <c r="F48" s="16">
        <f t="shared" si="2"/>
        <v>626.2469286772357</v>
      </c>
      <c r="G48" s="16">
        <f t="shared" si="3"/>
        <v>396.53249999999997</v>
      </c>
      <c r="H48" s="16" t="str">
        <f t="shared" si="4"/>
        <v>Eligible</v>
      </c>
      <c r="I48" s="16">
        <f t="shared" si="5"/>
        <v>229.71442867723573</v>
      </c>
      <c r="J48" s="17">
        <f>VLOOKUP(A48,'[1]Table 2'!$A$3:$B$154,2,FALSE)</f>
        <v>65.25</v>
      </c>
      <c r="K48" s="16">
        <f t="shared" si="0"/>
        <v>0</v>
      </c>
      <c r="L48" s="18">
        <f t="shared" si="6"/>
        <v>0.89845094664371772</v>
      </c>
      <c r="M48" s="18">
        <f t="shared" si="7"/>
        <v>0.44922547332185886</v>
      </c>
      <c r="N48" s="19">
        <f>VLOOKUP(A48,'[1]BRMA LA Names'!$A$2:$B$153,2,FALSE)</f>
        <v>438.6770399784765</v>
      </c>
      <c r="O48" s="20">
        <f t="shared" si="8"/>
        <v>1.5100758691169587</v>
      </c>
      <c r="P48" s="20">
        <f t="shared" si="9"/>
        <v>0.75503793455847934</v>
      </c>
      <c r="Q48" s="20">
        <f t="shared" si="1"/>
        <v>0.2736996644295302</v>
      </c>
      <c r="R48" s="21">
        <f>VLOOKUP(B48,[2]Sheet1!$B$3:$C$15,2,FALSE)</f>
        <v>0.23497217960382227</v>
      </c>
      <c r="S48" s="22"/>
      <c r="T48" s="23"/>
    </row>
    <row r="49" spans="1:20" x14ac:dyDescent="0.2">
      <c r="A49" s="14" t="s">
        <v>99</v>
      </c>
      <c r="B49" s="22" t="s">
        <v>60</v>
      </c>
      <c r="C49" s="16">
        <f>VLOOKUP($A49,'[1]LHA Rates 2020 C19 uprate'!$A$3:$D$172,3,FALSE)</f>
        <v>62.75</v>
      </c>
      <c r="D49" s="16">
        <f>VLOOKUP($A49,'[1]LHA Rates 2020 C19 uprate'!$A$3:$D$172,4,FALSE)</f>
        <v>272.66382796163282</v>
      </c>
      <c r="E49" s="16">
        <v>342.72</v>
      </c>
      <c r="F49" s="16">
        <f t="shared" si="2"/>
        <v>615.38382796163285</v>
      </c>
      <c r="G49" s="16">
        <f t="shared" si="3"/>
        <v>396.53249999999997</v>
      </c>
      <c r="H49" s="16" t="str">
        <f t="shared" si="4"/>
        <v>Eligible</v>
      </c>
      <c r="I49" s="16">
        <f t="shared" si="5"/>
        <v>218.85132796163288</v>
      </c>
      <c r="J49" s="17">
        <f>VLOOKUP(A49,'[1]Table 2'!$A$3:$B$154,2,FALSE)</f>
        <v>62.75</v>
      </c>
      <c r="K49" s="16">
        <f t="shared" si="0"/>
        <v>0</v>
      </c>
      <c r="L49" s="18">
        <f t="shared" si="6"/>
        <v>0.86402753872633387</v>
      </c>
      <c r="M49" s="18">
        <f t="shared" si="7"/>
        <v>0.43201376936316693</v>
      </c>
      <c r="N49" s="19">
        <f>VLOOKUP(A49,'[1]BRMA LA Names'!$A$2:$B$153,2,FALSE)</f>
        <v>469.30792965625716</v>
      </c>
      <c r="O49" s="20">
        <f t="shared" si="8"/>
        <v>1.6155178301420212</v>
      </c>
      <c r="P49" s="20">
        <f t="shared" si="9"/>
        <v>0.80775891507101061</v>
      </c>
      <c r="Q49" s="20">
        <f t="shared" si="1"/>
        <v>0.26321308724832215</v>
      </c>
      <c r="R49" s="21">
        <f>VLOOKUP(B49,[2]Sheet1!$B$3:$C$15,2,FALSE)</f>
        <v>0.22050053526245786</v>
      </c>
      <c r="S49" s="22"/>
      <c r="T49" s="23"/>
    </row>
    <row r="50" spans="1:20" x14ac:dyDescent="0.2">
      <c r="A50" s="14" t="s">
        <v>100</v>
      </c>
      <c r="B50" s="22" t="s">
        <v>28</v>
      </c>
      <c r="C50" s="16">
        <f>VLOOKUP($A50,'[1]LHA Rates 2020 C19 uprate'!$A$3:$D$172,3,FALSE)</f>
        <v>112.77</v>
      </c>
      <c r="D50" s="16">
        <f>VLOOKUP($A50,'[1]LHA Rates 2020 C19 uprate'!$A$3:$D$172,4,FALSE)</f>
        <v>490.01274707941559</v>
      </c>
      <c r="E50" s="16">
        <v>342.72</v>
      </c>
      <c r="F50" s="16">
        <f t="shared" si="2"/>
        <v>832.73274707941562</v>
      </c>
      <c r="G50" s="16">
        <f t="shared" si="3"/>
        <v>396.53249999999997</v>
      </c>
      <c r="H50" s="16" t="str">
        <f t="shared" si="4"/>
        <v>Eligible</v>
      </c>
      <c r="I50" s="16">
        <f t="shared" si="5"/>
        <v>436.20024707941565</v>
      </c>
      <c r="J50" s="17">
        <f>VLOOKUP(A50,'[1]Table 2'!$A$3:$B$154,2,FALSE)</f>
        <v>112.77</v>
      </c>
      <c r="K50" s="16">
        <f t="shared" si="0"/>
        <v>0</v>
      </c>
      <c r="L50" s="18">
        <f t="shared" si="6"/>
        <v>1.5527710843373494</v>
      </c>
      <c r="M50" s="18">
        <f t="shared" si="7"/>
        <v>0.77638554216867472</v>
      </c>
      <c r="N50" s="19">
        <f>VLOOKUP(A50,'[1]BRMA LA Names'!$A$2:$B$153,2,FALSE)</f>
        <v>1324.9502558197005</v>
      </c>
      <c r="O50" s="20">
        <f t="shared" si="8"/>
        <v>4.5609303126323599</v>
      </c>
      <c r="P50" s="20">
        <f t="shared" si="9"/>
        <v>2.28046515631618</v>
      </c>
      <c r="Q50" s="20">
        <f t="shared" si="1"/>
        <v>0.47302852348993285</v>
      </c>
      <c r="R50" s="21">
        <f>VLOOKUP(B50,[2]Sheet1!$B$3:$C$15,2,FALSE)</f>
        <v>0.3508700622168312</v>
      </c>
      <c r="S50" s="15" t="s">
        <v>25</v>
      </c>
      <c r="T50" s="25" t="s">
        <v>101</v>
      </c>
    </row>
    <row r="51" spans="1:20" x14ac:dyDescent="0.2">
      <c r="A51" s="14" t="s">
        <v>102</v>
      </c>
      <c r="B51" s="22" t="s">
        <v>31</v>
      </c>
      <c r="C51" s="16">
        <f>VLOOKUP($A51,'[1]LHA Rates 2020 C19 uprate'!$A$3:$D$172,3,FALSE)</f>
        <v>70.5</v>
      </c>
      <c r="D51" s="16">
        <f>VLOOKUP($A51,'[1]LHA Rates 2020 C19 uprate'!$A$3:$D$172,4,FALSE)</f>
        <v>306.33944018000176</v>
      </c>
      <c r="E51" s="16">
        <v>342.72</v>
      </c>
      <c r="F51" s="16">
        <f t="shared" si="2"/>
        <v>649.05944018000173</v>
      </c>
      <c r="G51" s="16">
        <f t="shared" si="3"/>
        <v>396.53249999999997</v>
      </c>
      <c r="H51" s="16" t="str">
        <f t="shared" si="4"/>
        <v>Eligible</v>
      </c>
      <c r="I51" s="16">
        <f t="shared" si="5"/>
        <v>252.52694018000176</v>
      </c>
      <c r="J51" s="17">
        <f>VLOOKUP(A51,'[1]Table 2'!$A$3:$B$154,2,FALSE)</f>
        <v>70.5</v>
      </c>
      <c r="K51" s="16">
        <f t="shared" si="0"/>
        <v>0</v>
      </c>
      <c r="L51" s="18">
        <f t="shared" si="6"/>
        <v>0.97074010327022375</v>
      </c>
      <c r="M51" s="18">
        <f t="shared" si="7"/>
        <v>0.48537005163511188</v>
      </c>
      <c r="N51" s="19">
        <f>VLOOKUP(A51,'[1]BRMA LA Names'!$A$2:$B$153,2,FALSE)</f>
        <v>512.81992313432067</v>
      </c>
      <c r="O51" s="20">
        <f t="shared" si="8"/>
        <v>1.7653009402214137</v>
      </c>
      <c r="P51" s="20">
        <f t="shared" si="9"/>
        <v>0.88265047011070685</v>
      </c>
      <c r="Q51" s="20">
        <f t="shared" si="1"/>
        <v>0.29572147651006708</v>
      </c>
      <c r="R51" s="21">
        <f>VLOOKUP(B51,[2]Sheet1!$B$3:$C$15,2,FALSE)</f>
        <v>0.22050053526245786</v>
      </c>
      <c r="S51" s="22"/>
      <c r="T51" s="23"/>
    </row>
    <row r="52" spans="1:20" x14ac:dyDescent="0.2">
      <c r="A52" s="14" t="s">
        <v>103</v>
      </c>
      <c r="B52" s="22" t="s">
        <v>47</v>
      </c>
      <c r="C52" s="16">
        <f>VLOOKUP($A52,'[1]LHA Rates 2020 C19 uprate'!$A$3:$D$172,3,FALSE)</f>
        <v>76.5</v>
      </c>
      <c r="D52" s="16">
        <f>VLOOKUP($A52,'[1]LHA Rates 2020 C19 uprate'!$A$3:$D$172,4,FALSE)</f>
        <v>332.41088189744875</v>
      </c>
      <c r="E52" s="16">
        <v>342.72</v>
      </c>
      <c r="F52" s="16">
        <f t="shared" si="2"/>
        <v>675.13088189744872</v>
      </c>
      <c r="G52" s="16">
        <f t="shared" si="3"/>
        <v>396.53249999999997</v>
      </c>
      <c r="H52" s="16" t="str">
        <f t="shared" si="4"/>
        <v>Eligible</v>
      </c>
      <c r="I52" s="16">
        <f t="shared" si="5"/>
        <v>278.59838189744875</v>
      </c>
      <c r="J52" s="17">
        <f>VLOOKUP(A52,'[1]Table 2'!$A$3:$B$154,2,FALSE)</f>
        <v>76.5</v>
      </c>
      <c r="K52" s="16">
        <f t="shared" si="0"/>
        <v>0</v>
      </c>
      <c r="L52" s="18">
        <f t="shared" si="6"/>
        <v>1.0533562822719449</v>
      </c>
      <c r="M52" s="18">
        <f t="shared" si="7"/>
        <v>0.52667814113597244</v>
      </c>
      <c r="N52" s="19">
        <f>VLOOKUP(A52,'[1]BRMA LA Names'!$A$2:$B$153,2,FALSE)</f>
        <v>954.60108370432954</v>
      </c>
      <c r="O52" s="20">
        <f t="shared" si="8"/>
        <v>3.2860622502730794</v>
      </c>
      <c r="P52" s="20">
        <f t="shared" si="9"/>
        <v>1.6430311251365397</v>
      </c>
      <c r="Q52" s="20">
        <f t="shared" si="1"/>
        <v>0.32088926174496646</v>
      </c>
      <c r="R52" s="21">
        <f>VLOOKUP(B52,[2]Sheet1!$B$3:$C$15,2,FALSE)</f>
        <v>0.35227920610439672</v>
      </c>
      <c r="S52" s="22"/>
      <c r="T52" s="23"/>
    </row>
    <row r="53" spans="1:20" x14ac:dyDescent="0.2">
      <c r="A53" s="14" t="s">
        <v>104</v>
      </c>
      <c r="B53" s="22" t="s">
        <v>60</v>
      </c>
      <c r="C53" s="16">
        <f>VLOOKUP($A53,'[1]LHA Rates 2020 C19 uprate'!$A$3:$D$172,3,FALSE)</f>
        <v>75</v>
      </c>
      <c r="D53" s="16">
        <f>VLOOKUP($A53,'[1]LHA Rates 2020 C19 uprate'!$A$3:$D$172,4,FALSE)</f>
        <v>325.893021468087</v>
      </c>
      <c r="E53" s="16">
        <v>342.72</v>
      </c>
      <c r="F53" s="16">
        <f t="shared" si="2"/>
        <v>668.61302146808703</v>
      </c>
      <c r="G53" s="16">
        <f t="shared" si="3"/>
        <v>396.53249999999997</v>
      </c>
      <c r="H53" s="16" t="str">
        <f t="shared" si="4"/>
        <v>Eligible</v>
      </c>
      <c r="I53" s="16">
        <f t="shared" si="5"/>
        <v>272.08052146808706</v>
      </c>
      <c r="J53" s="17">
        <f>VLOOKUP(A53,'[1]Table 2'!$A$3:$B$154,2,FALSE)</f>
        <v>75</v>
      </c>
      <c r="K53" s="16">
        <f t="shared" si="0"/>
        <v>0</v>
      </c>
      <c r="L53" s="18">
        <f t="shared" si="6"/>
        <v>1.0327022375215147</v>
      </c>
      <c r="M53" s="18">
        <f t="shared" si="7"/>
        <v>0.51635111876075734</v>
      </c>
      <c r="N53" s="19">
        <f>VLOOKUP(A53,'[1]BRMA LA Names'!$A$2:$B$153,2,FALSE)</f>
        <v>748.96536173295681</v>
      </c>
      <c r="O53" s="20">
        <f t="shared" si="8"/>
        <v>2.5781940162924504</v>
      </c>
      <c r="P53" s="20">
        <f t="shared" si="9"/>
        <v>1.2890970081462252</v>
      </c>
      <c r="Q53" s="20">
        <f t="shared" si="1"/>
        <v>0.31459731543624159</v>
      </c>
      <c r="R53" s="21">
        <f>VLOOKUP(B53,[2]Sheet1!$B$3:$C$15,2,FALSE)</f>
        <v>0.22050053526245786</v>
      </c>
      <c r="S53" s="22"/>
      <c r="T53" s="23"/>
    </row>
    <row r="54" spans="1:20" x14ac:dyDescent="0.2">
      <c r="A54" s="14" t="s">
        <v>105</v>
      </c>
      <c r="B54" s="22" t="s">
        <v>50</v>
      </c>
      <c r="C54" s="16">
        <f>VLOOKUP($A54,'[1]LHA Rates 2020 C19 uprate'!$A$3:$D$172,3,FALSE)</f>
        <v>77.55</v>
      </c>
      <c r="D54" s="16">
        <f>VLOOKUP($A54,'[1]LHA Rates 2020 C19 uprate'!$A$3:$D$172,4,FALSE)</f>
        <v>336.97338419800195</v>
      </c>
      <c r="E54" s="16">
        <v>342.72</v>
      </c>
      <c r="F54" s="16">
        <f t="shared" si="2"/>
        <v>679.69338419800192</v>
      </c>
      <c r="G54" s="16">
        <f t="shared" si="3"/>
        <v>396.53249999999997</v>
      </c>
      <c r="H54" s="16" t="str">
        <f t="shared" si="4"/>
        <v>Eligible</v>
      </c>
      <c r="I54" s="16">
        <f t="shared" si="5"/>
        <v>283.16088419800195</v>
      </c>
      <c r="J54" s="17">
        <f>VLOOKUP(A54,'[1]Table 2'!$A$3:$B$154,2,FALSE)</f>
        <v>77.55</v>
      </c>
      <c r="K54" s="16">
        <f t="shared" si="0"/>
        <v>0</v>
      </c>
      <c r="L54" s="18">
        <f t="shared" si="6"/>
        <v>1.0678141135972461</v>
      </c>
      <c r="M54" s="18">
        <f t="shared" si="7"/>
        <v>0.53390705679862305</v>
      </c>
      <c r="N54" s="19">
        <f>VLOOKUP(A54,'[1]BRMA LA Names'!$A$2:$B$153,2,FALSE)</f>
        <v>648.1837177480312</v>
      </c>
      <c r="O54" s="20">
        <f t="shared" si="8"/>
        <v>2.2312692521446857</v>
      </c>
      <c r="P54" s="20">
        <f t="shared" si="9"/>
        <v>1.1156346260723429</v>
      </c>
      <c r="Q54" s="20">
        <f t="shared" si="1"/>
        <v>0.32529362416107382</v>
      </c>
      <c r="R54" s="21">
        <f>VLOOKUP(B54,[2]Sheet1!$B$3:$C$15,2,FALSE)</f>
        <v>0.26242329205386095</v>
      </c>
      <c r="S54" s="22"/>
      <c r="T54" s="23"/>
    </row>
    <row r="55" spans="1:20" x14ac:dyDescent="0.2">
      <c r="A55" s="14" t="s">
        <v>106</v>
      </c>
      <c r="B55" s="22" t="s">
        <v>28</v>
      </c>
      <c r="C55" s="16">
        <f>VLOOKUP($A55,'[1]LHA Rates 2020 C19 uprate'!$A$3:$D$172,3,FALSE)</f>
        <v>100.11</v>
      </c>
      <c r="D55" s="16">
        <f>VLOOKUP($A55,'[1]LHA Rates 2020 C19 uprate'!$A$3:$D$172,4,FALSE)</f>
        <v>435.00200505560252</v>
      </c>
      <c r="E55" s="16">
        <v>342.72</v>
      </c>
      <c r="F55" s="16">
        <f t="shared" si="2"/>
        <v>777.72200505560249</v>
      </c>
      <c r="G55" s="16">
        <f t="shared" si="3"/>
        <v>396.53249999999997</v>
      </c>
      <c r="H55" s="16" t="str">
        <f t="shared" si="4"/>
        <v>Eligible</v>
      </c>
      <c r="I55" s="16">
        <f t="shared" si="5"/>
        <v>381.18950505560252</v>
      </c>
      <c r="J55" s="17">
        <f>VLOOKUP(A55,'[1]Table 2'!$A$3:$B$154,2,FALSE)</f>
        <v>100.11</v>
      </c>
      <c r="K55" s="16">
        <f t="shared" si="0"/>
        <v>0</v>
      </c>
      <c r="L55" s="18">
        <f t="shared" si="6"/>
        <v>1.3784509466437178</v>
      </c>
      <c r="M55" s="18">
        <f t="shared" si="7"/>
        <v>0.68922547332185891</v>
      </c>
      <c r="N55" s="19"/>
      <c r="O55" s="20">
        <f t="shared" si="8"/>
        <v>0</v>
      </c>
      <c r="P55" s="20">
        <f t="shared" si="9"/>
        <v>0</v>
      </c>
      <c r="Q55" s="20">
        <f t="shared" si="1"/>
        <v>0.41992449664429526</v>
      </c>
      <c r="R55" s="21">
        <f>VLOOKUP(B55,[2]Sheet1!$B$3:$C$15,2,FALSE)</f>
        <v>0.3508700622168312</v>
      </c>
      <c r="S55" s="22"/>
      <c r="T55" s="23"/>
    </row>
    <row r="56" spans="1:20" x14ac:dyDescent="0.2">
      <c r="A56" s="14" t="s">
        <v>107</v>
      </c>
      <c r="B56" s="22" t="s">
        <v>60</v>
      </c>
      <c r="C56" s="16">
        <f>VLOOKUP($A56,'[1]LHA Rates 2020 C19 uprate'!$A$3:$D$172,3,FALSE)</f>
        <v>70</v>
      </c>
      <c r="D56" s="16">
        <f>VLOOKUP($A56,'[1]LHA Rates 2020 C19 uprate'!$A$3:$D$172,4,FALSE)</f>
        <v>304.16682003688123</v>
      </c>
      <c r="E56" s="16">
        <v>342.72</v>
      </c>
      <c r="F56" s="16">
        <f t="shared" si="2"/>
        <v>646.88682003688132</v>
      </c>
      <c r="G56" s="16">
        <f t="shared" si="3"/>
        <v>396.53249999999997</v>
      </c>
      <c r="H56" s="16" t="str">
        <f t="shared" si="4"/>
        <v>Eligible</v>
      </c>
      <c r="I56" s="16">
        <f t="shared" si="5"/>
        <v>250.35432003688135</v>
      </c>
      <c r="J56" s="17">
        <f>VLOOKUP(A56,'[1]Table 2'!$A$3:$B$154,2,FALSE)</f>
        <v>70</v>
      </c>
      <c r="K56" s="16">
        <f t="shared" si="0"/>
        <v>0</v>
      </c>
      <c r="L56" s="18">
        <f t="shared" si="6"/>
        <v>0.96385542168674698</v>
      </c>
      <c r="M56" s="18">
        <f t="shared" si="7"/>
        <v>0.48192771084337349</v>
      </c>
      <c r="N56" s="19">
        <f>VLOOKUP(A56,'[1]BRMA LA Names'!$A$2:$B$153,2,FALSE)</f>
        <v>442.37193369364633</v>
      </c>
      <c r="O56" s="20">
        <f t="shared" si="8"/>
        <v>1.5227949524738256</v>
      </c>
      <c r="P56" s="20">
        <f t="shared" si="9"/>
        <v>0.76139747623691278</v>
      </c>
      <c r="Q56" s="20">
        <f t="shared" si="1"/>
        <v>0.2936241610738255</v>
      </c>
      <c r="R56" s="21">
        <f>VLOOKUP(B56,[2]Sheet1!$B$3:$C$15,2,FALSE)</f>
        <v>0.22050053526245786</v>
      </c>
      <c r="S56" s="22"/>
      <c r="T56" s="23"/>
    </row>
    <row r="57" spans="1:20" x14ac:dyDescent="0.2">
      <c r="A57" s="14" t="s">
        <v>108</v>
      </c>
      <c r="B57" s="22" t="s">
        <v>47</v>
      </c>
      <c r="C57" s="16">
        <f>VLOOKUP($A57,'[1]LHA Rates 2020 C19 uprate'!$A$3:$D$172,3,FALSE)</f>
        <v>65.59</v>
      </c>
      <c r="D57" s="16">
        <f>VLOOKUP($A57,'[1]LHA Rates 2020 C19 uprate'!$A$3:$D$172,4,FALSE)</f>
        <v>285.00431037455769</v>
      </c>
      <c r="E57" s="16">
        <v>342.72</v>
      </c>
      <c r="F57" s="16">
        <f t="shared" si="2"/>
        <v>627.72431037455772</v>
      </c>
      <c r="G57" s="16">
        <f t="shared" si="3"/>
        <v>396.53249999999997</v>
      </c>
      <c r="H57" s="16" t="str">
        <f t="shared" si="4"/>
        <v>Eligible</v>
      </c>
      <c r="I57" s="16">
        <f t="shared" si="5"/>
        <v>231.19181037455775</v>
      </c>
      <c r="J57" s="17">
        <f>VLOOKUP(A57,'[1]Table 2'!$A$3:$B$154,2,FALSE)</f>
        <v>65.59</v>
      </c>
      <c r="K57" s="16">
        <f t="shared" si="0"/>
        <v>0</v>
      </c>
      <c r="L57" s="18">
        <f t="shared" si="6"/>
        <v>0.903132530120482</v>
      </c>
      <c r="M57" s="18">
        <f t="shared" si="7"/>
        <v>0.451566265060241</v>
      </c>
      <c r="N57" s="19">
        <f>VLOOKUP(A57,'[1]BRMA LA Names'!$A$2:$B$153,2,FALSE)</f>
        <v>773.4036557789708</v>
      </c>
      <c r="O57" s="20">
        <f t="shared" si="8"/>
        <v>2.6623189527675413</v>
      </c>
      <c r="P57" s="20">
        <f t="shared" si="9"/>
        <v>1.3311594763837706</v>
      </c>
      <c r="Q57" s="20">
        <f t="shared" si="1"/>
        <v>0.27512583892617448</v>
      </c>
      <c r="R57" s="21">
        <f>VLOOKUP(B57,[2]Sheet1!$B$3:$C$15,2,FALSE)</f>
        <v>0.35227920610439672</v>
      </c>
      <c r="S57" s="22"/>
      <c r="T57" s="23"/>
    </row>
    <row r="58" spans="1:20" x14ac:dyDescent="0.2">
      <c r="A58" s="14" t="s">
        <v>109</v>
      </c>
      <c r="B58" s="22" t="s">
        <v>70</v>
      </c>
      <c r="C58" s="16">
        <f>VLOOKUP($A58,'[1]LHA Rates 2020 C19 uprate'!$A$3:$D$172,3,FALSE)</f>
        <v>136.5</v>
      </c>
      <c r="D58" s="16">
        <f>VLOOKUP($A58,'[1]LHA Rates 2020 C19 uprate'!$A$3:$D$172,4,FALSE)</f>
        <v>593.12529907191833</v>
      </c>
      <c r="E58" s="16">
        <v>342.72</v>
      </c>
      <c r="F58" s="16">
        <f t="shared" si="2"/>
        <v>935.84529907191836</v>
      </c>
      <c r="G58" s="16">
        <f t="shared" si="3"/>
        <v>396.53249999999997</v>
      </c>
      <c r="H58" s="16" t="str">
        <f t="shared" si="4"/>
        <v>Eligible</v>
      </c>
      <c r="I58" s="16">
        <f t="shared" si="5"/>
        <v>539.31279907191833</v>
      </c>
      <c r="J58" s="17">
        <f>VLOOKUP(A58,'[1]Table 2'!$A$3:$B$154,2,FALSE)</f>
        <v>136.5</v>
      </c>
      <c r="K58" s="16">
        <f t="shared" si="0"/>
        <v>0</v>
      </c>
      <c r="L58" s="18">
        <f t="shared" si="6"/>
        <v>1.8795180722891567</v>
      </c>
      <c r="M58" s="18">
        <f t="shared" si="7"/>
        <v>0.93975903614457834</v>
      </c>
      <c r="N58" s="19">
        <f>VLOOKUP(A58,'[1]BRMA LA Names'!$A$2:$B$153,2,FALSE)</f>
        <v>2050.4109258284066</v>
      </c>
      <c r="O58" s="20">
        <f t="shared" si="8"/>
        <v>7.0582131698051862</v>
      </c>
      <c r="P58" s="20">
        <f t="shared" si="9"/>
        <v>3.5291065849025931</v>
      </c>
      <c r="Q58" s="20">
        <f t="shared" si="1"/>
        <v>0.57256711409395977</v>
      </c>
      <c r="R58" s="21">
        <f>VLOOKUP(B58,[2]Sheet1!$B$3:$C$15,2,FALSE)</f>
        <v>0.45907710199779322</v>
      </c>
      <c r="S58" s="15" t="s">
        <v>25</v>
      </c>
      <c r="T58" s="25" t="s">
        <v>32</v>
      </c>
    </row>
    <row r="59" spans="1:20" x14ac:dyDescent="0.2">
      <c r="A59" s="14" t="s">
        <v>110</v>
      </c>
      <c r="B59" s="22" t="s">
        <v>70</v>
      </c>
      <c r="C59" s="16">
        <f>VLOOKUP($A59,'[1]LHA Rates 2020 C19 uprate'!$A$3:$D$172,3,FALSE)</f>
        <v>147.29</v>
      </c>
      <c r="D59" s="16">
        <f>VLOOKUP($A59,'[1]LHA Rates 2020 C19 uprate'!$A$3:$D$172,4,FALSE)</f>
        <v>640.01044176046048</v>
      </c>
      <c r="E59" s="16">
        <v>342.72</v>
      </c>
      <c r="F59" s="16">
        <f t="shared" si="2"/>
        <v>982.73044176046051</v>
      </c>
      <c r="G59" s="16">
        <f t="shared" si="3"/>
        <v>396.53249999999997</v>
      </c>
      <c r="H59" s="16" t="str">
        <f t="shared" si="4"/>
        <v>Eligible</v>
      </c>
      <c r="I59" s="16">
        <f t="shared" si="5"/>
        <v>586.19794176046048</v>
      </c>
      <c r="J59" s="17">
        <f>VLOOKUP(A59,'[1]Table 2'!$A$3:$B$154,2,FALSE)</f>
        <v>147.29</v>
      </c>
      <c r="K59" s="16">
        <f t="shared" si="0"/>
        <v>0</v>
      </c>
      <c r="L59" s="18">
        <f t="shared" si="6"/>
        <v>2.028089500860585</v>
      </c>
      <c r="M59" s="18">
        <f t="shared" si="7"/>
        <v>1.0140447504302925</v>
      </c>
      <c r="N59" s="19">
        <f>VLOOKUP(A59,'[1]BRMA LA Names'!$A$2:$B$153,2,FALSE)</f>
        <v>1999.3562420134949</v>
      </c>
      <c r="O59" s="20">
        <f t="shared" si="8"/>
        <v>6.8824655490998108</v>
      </c>
      <c r="P59" s="20">
        <f t="shared" si="9"/>
        <v>3.4412327745499054</v>
      </c>
      <c r="Q59" s="20">
        <f t="shared" si="1"/>
        <v>0.61782718120805369</v>
      </c>
      <c r="R59" s="21">
        <f>VLOOKUP(B59,[2]Sheet1!$B$3:$C$15,2,FALSE)</f>
        <v>0.45907710199779322</v>
      </c>
      <c r="S59" s="15" t="s">
        <v>25</v>
      </c>
      <c r="T59" s="25" t="s">
        <v>32</v>
      </c>
    </row>
    <row r="60" spans="1:20" x14ac:dyDescent="0.2">
      <c r="A60" s="14" t="s">
        <v>111</v>
      </c>
      <c r="B60" s="22" t="s">
        <v>70</v>
      </c>
      <c r="C60" s="16">
        <f>VLOOKUP($A60,'[1]LHA Rates 2020 C19 uprate'!$A$3:$D$172,3,FALSE)</f>
        <v>118.87</v>
      </c>
      <c r="D60" s="16">
        <f>VLOOKUP($A60,'[1]LHA Rates 2020 C19 uprate'!$A$3:$D$172,4,FALSE)</f>
        <v>516.51871282548677</v>
      </c>
      <c r="E60" s="16">
        <v>342.72</v>
      </c>
      <c r="F60" s="16">
        <f t="shared" si="2"/>
        <v>859.2387128254868</v>
      </c>
      <c r="G60" s="16">
        <f t="shared" si="3"/>
        <v>396.53249999999997</v>
      </c>
      <c r="H60" s="16" t="str">
        <f t="shared" si="4"/>
        <v>Eligible</v>
      </c>
      <c r="I60" s="16">
        <f t="shared" si="5"/>
        <v>462.70621282548683</v>
      </c>
      <c r="J60" s="17">
        <f>VLOOKUP(A60,'[1]Table 2'!$A$3:$B$154,2,FALSE)</f>
        <v>118.87</v>
      </c>
      <c r="K60" s="16">
        <f t="shared" si="0"/>
        <v>0</v>
      </c>
      <c r="L60" s="18">
        <f t="shared" si="6"/>
        <v>1.636764199655766</v>
      </c>
      <c r="M60" s="18">
        <f t="shared" si="7"/>
        <v>0.81838209982788301</v>
      </c>
      <c r="N60" s="19">
        <f>VLOOKUP(A60,'[1]BRMA LA Names'!$A$2:$B$153,2,FALSE)</f>
        <v>1538.8361410252965</v>
      </c>
      <c r="O60" s="20">
        <f t="shared" si="8"/>
        <v>5.2971984200526556</v>
      </c>
      <c r="P60" s="20">
        <f t="shared" si="9"/>
        <v>2.6485992100263278</v>
      </c>
      <c r="Q60" s="20">
        <f t="shared" si="1"/>
        <v>0.49861577181208055</v>
      </c>
      <c r="R60" s="21">
        <f>VLOOKUP(B60,[2]Sheet1!$B$3:$C$15,2,FALSE)</f>
        <v>0.45907710199779322</v>
      </c>
      <c r="S60" s="15" t="s">
        <v>25</v>
      </c>
      <c r="T60" s="25" t="s">
        <v>32</v>
      </c>
    </row>
    <row r="61" spans="1:20" x14ac:dyDescent="0.2">
      <c r="A61" s="14" t="s">
        <v>112</v>
      </c>
      <c r="B61" s="22" t="s">
        <v>70</v>
      </c>
      <c r="C61" s="16">
        <f>VLOOKUP($A61,'[1]LHA Rates 2020 C19 uprate'!$A$3:$D$172,3,FALSE)</f>
        <v>116.91</v>
      </c>
      <c r="D61" s="16">
        <f>VLOOKUP($A61,'[1]LHA Rates 2020 C19 uprate'!$A$3:$D$172,4,FALSE)</f>
        <v>508.00204186445399</v>
      </c>
      <c r="E61" s="16">
        <v>342.72</v>
      </c>
      <c r="F61" s="16">
        <f t="shared" si="2"/>
        <v>850.72204186445401</v>
      </c>
      <c r="G61" s="16">
        <f t="shared" si="3"/>
        <v>396.53249999999997</v>
      </c>
      <c r="H61" s="16" t="str">
        <f t="shared" si="4"/>
        <v>Eligible</v>
      </c>
      <c r="I61" s="16">
        <f t="shared" si="5"/>
        <v>454.18954186445404</v>
      </c>
      <c r="J61" s="17">
        <f>VLOOKUP(A61,'[1]Table 2'!$A$3:$B$154,2,FALSE)</f>
        <v>116.91</v>
      </c>
      <c r="K61" s="16">
        <f t="shared" si="0"/>
        <v>0</v>
      </c>
      <c r="L61" s="18">
        <f t="shared" si="6"/>
        <v>1.6097762478485369</v>
      </c>
      <c r="M61" s="18">
        <f t="shared" si="7"/>
        <v>0.80488812392426845</v>
      </c>
      <c r="N61" s="19">
        <f>VLOOKUP(A61,'[1]BRMA LA Names'!$A$2:$B$153,2,FALSE)</f>
        <v>1839.5105373178144</v>
      </c>
      <c r="O61" s="20">
        <f t="shared" si="8"/>
        <v>6.3322221594417023</v>
      </c>
      <c r="P61" s="20">
        <f t="shared" si="9"/>
        <v>3.1661110797208512</v>
      </c>
      <c r="Q61" s="20">
        <f t="shared" si="1"/>
        <v>0.49039429530201339</v>
      </c>
      <c r="R61" s="21">
        <f>VLOOKUP(B61,[2]Sheet1!$B$3:$C$15,2,FALSE)</f>
        <v>0.45907710199779322</v>
      </c>
      <c r="S61" s="15" t="s">
        <v>25</v>
      </c>
      <c r="T61" s="25" t="s">
        <v>32</v>
      </c>
    </row>
    <row r="62" spans="1:20" x14ac:dyDescent="0.2">
      <c r="A62" s="14" t="s">
        <v>113</v>
      </c>
      <c r="B62" s="22" t="s">
        <v>70</v>
      </c>
      <c r="C62" s="16">
        <f>VLOOKUP($A62,'[1]LHA Rates 2020 C19 uprate'!$A$3:$D$172,3,FALSE)</f>
        <v>143.84</v>
      </c>
      <c r="D62" s="16">
        <f>VLOOKUP($A62,'[1]LHA Rates 2020 C19 uprate'!$A$3:$D$172,4,FALSE)</f>
        <v>625.0193627729285</v>
      </c>
      <c r="E62" s="16">
        <v>342.72</v>
      </c>
      <c r="F62" s="16">
        <f t="shared" si="2"/>
        <v>967.73936277292853</v>
      </c>
      <c r="G62" s="16">
        <f t="shared" si="3"/>
        <v>396.53249999999997</v>
      </c>
      <c r="H62" s="16" t="str">
        <f t="shared" si="4"/>
        <v>Eligible</v>
      </c>
      <c r="I62" s="16">
        <f t="shared" si="5"/>
        <v>571.20686277292862</v>
      </c>
      <c r="J62" s="17">
        <f>VLOOKUP(A62,'[1]Table 2'!$A$3:$B$154,2,FALSE)</f>
        <v>143.84</v>
      </c>
      <c r="K62" s="16">
        <f t="shared" si="0"/>
        <v>0</v>
      </c>
      <c r="L62" s="18">
        <f t="shared" si="6"/>
        <v>1.9805851979345956</v>
      </c>
      <c r="M62" s="18">
        <f t="shared" si="7"/>
        <v>0.99029259896729782</v>
      </c>
      <c r="N62" s="19">
        <f>VLOOKUP(A62,'[1]BRMA LA Names'!$A$2:$B$153,2,FALSE)</f>
        <v>2778.8824546237265</v>
      </c>
      <c r="O62" s="20">
        <f t="shared" si="8"/>
        <v>9.5658604289973379</v>
      </c>
      <c r="P62" s="20">
        <f t="shared" si="9"/>
        <v>4.782930214498669</v>
      </c>
      <c r="Q62" s="20">
        <f t="shared" si="1"/>
        <v>0.60335570469798661</v>
      </c>
      <c r="R62" s="21">
        <f>VLOOKUP(B62,[2]Sheet1!$B$3:$C$15,2,FALSE)</f>
        <v>0.45907710199779322</v>
      </c>
      <c r="S62" s="15" t="s">
        <v>25</v>
      </c>
      <c r="T62" s="25" t="s">
        <v>32</v>
      </c>
    </row>
    <row r="63" spans="1:20" x14ac:dyDescent="0.2">
      <c r="A63" s="14" t="s">
        <v>114</v>
      </c>
      <c r="B63" s="22" t="s">
        <v>47</v>
      </c>
      <c r="C63" s="16">
        <f>VLOOKUP($A63,'[1]LHA Rates 2020 C19 uprate'!$A$3:$D$172,3,FALSE)</f>
        <v>71.34</v>
      </c>
      <c r="D63" s="16">
        <f>VLOOKUP($A63,'[1]LHA Rates 2020 C19 uprate'!$A$3:$D$172,4,FALSE)</f>
        <v>309.98944202044436</v>
      </c>
      <c r="E63" s="16">
        <v>342.72</v>
      </c>
      <c r="F63" s="16">
        <f t="shared" si="2"/>
        <v>652.70944202044438</v>
      </c>
      <c r="G63" s="16">
        <f t="shared" si="3"/>
        <v>396.53249999999997</v>
      </c>
      <c r="H63" s="16" t="str">
        <f t="shared" si="4"/>
        <v>Eligible</v>
      </c>
      <c r="I63" s="16">
        <f t="shared" si="5"/>
        <v>256.17694202044441</v>
      </c>
      <c r="J63" s="17">
        <f>VLOOKUP(A63,'[1]Table 2'!$A$3:$B$154,2,FALSE)</f>
        <v>71.34</v>
      </c>
      <c r="K63" s="16">
        <f t="shared" si="0"/>
        <v>0</v>
      </c>
      <c r="L63" s="18">
        <f t="shared" si="6"/>
        <v>0.98230636833046481</v>
      </c>
      <c r="M63" s="18">
        <f t="shared" si="7"/>
        <v>0.4911531841652324</v>
      </c>
      <c r="N63" s="19">
        <f>VLOOKUP(A63,'[1]BRMA LA Names'!$A$2:$B$153,2,FALSE)</f>
        <v>648.49191298626386</v>
      </c>
      <c r="O63" s="20">
        <f t="shared" si="8"/>
        <v>2.2323301651850733</v>
      </c>
      <c r="P63" s="20">
        <f t="shared" si="9"/>
        <v>1.1161650825925367</v>
      </c>
      <c r="Q63" s="20">
        <f t="shared" si="1"/>
        <v>0.29924496644295301</v>
      </c>
      <c r="R63" s="21">
        <f>VLOOKUP(B63,[2]Sheet1!$B$3:$C$15,2,FALSE)</f>
        <v>0.35227920610439672</v>
      </c>
      <c r="S63" s="22"/>
      <c r="T63" s="23"/>
    </row>
    <row r="64" spans="1:20" x14ac:dyDescent="0.2">
      <c r="A64" s="14" t="s">
        <v>115</v>
      </c>
      <c r="B64" s="22" t="s">
        <v>28</v>
      </c>
      <c r="C64" s="16">
        <f>VLOOKUP($A64,'[1]LHA Rates 2020 C19 uprate'!$A$3:$D$172,3,FALSE)</f>
        <v>71.5</v>
      </c>
      <c r="D64" s="16">
        <f>VLOOKUP($A64,'[1]LHA Rates 2020 C19 uprate'!$A$3:$D$172,4,FALSE)</f>
        <v>310.68468046624292</v>
      </c>
      <c r="E64" s="16">
        <v>342.72</v>
      </c>
      <c r="F64" s="16">
        <f t="shared" si="2"/>
        <v>653.40468046624301</v>
      </c>
      <c r="G64" s="16">
        <f t="shared" si="3"/>
        <v>396.53249999999997</v>
      </c>
      <c r="H64" s="16" t="str">
        <f t="shared" si="4"/>
        <v>Eligible</v>
      </c>
      <c r="I64" s="16">
        <f t="shared" si="5"/>
        <v>256.87218046624304</v>
      </c>
      <c r="J64" s="17">
        <f>VLOOKUP(A64,'[1]Table 2'!$A$3:$B$154,2,FALSE)</f>
        <v>71.5</v>
      </c>
      <c r="K64" s="16">
        <f t="shared" si="0"/>
        <v>0</v>
      </c>
      <c r="L64" s="18">
        <f t="shared" si="6"/>
        <v>0.98450946643717729</v>
      </c>
      <c r="M64" s="18">
        <f t="shared" si="7"/>
        <v>0.49225473321858865</v>
      </c>
      <c r="N64" s="19">
        <f>VLOOKUP(A64,'[1]BRMA LA Names'!$A$2:$B$153,2,FALSE)</f>
        <v>669.06459944840913</v>
      </c>
      <c r="O64" s="20">
        <f t="shared" si="8"/>
        <v>2.3031483629893601</v>
      </c>
      <c r="P64" s="20">
        <f t="shared" si="9"/>
        <v>1.15157418149468</v>
      </c>
      <c r="Q64" s="20">
        <f t="shared" si="1"/>
        <v>0.29991610738255031</v>
      </c>
      <c r="R64" s="21">
        <f>VLOOKUP(B64,[2]Sheet1!$B$3:$C$15,2,FALSE)</f>
        <v>0.3508700622168312</v>
      </c>
      <c r="S64" s="22"/>
      <c r="T64" s="23"/>
    </row>
    <row r="65" spans="1:20" x14ac:dyDescent="0.2">
      <c r="A65" s="14" t="s">
        <v>116</v>
      </c>
      <c r="B65" s="22" t="s">
        <v>35</v>
      </c>
      <c r="C65" s="16">
        <f>VLOOKUP($A65,'[1]LHA Rates 2020 C19 uprate'!$A$3:$D$172,3,FALSE)</f>
        <v>68</v>
      </c>
      <c r="D65" s="16">
        <f>VLOOKUP($A65,'[1]LHA Rates 2020 C19 uprate'!$A$3:$D$172,4,FALSE)</f>
        <v>295.4763394643989</v>
      </c>
      <c r="E65" s="16">
        <v>342.72</v>
      </c>
      <c r="F65" s="16">
        <f t="shared" si="2"/>
        <v>638.19633946439899</v>
      </c>
      <c r="G65" s="16">
        <f t="shared" si="3"/>
        <v>396.53249999999997</v>
      </c>
      <c r="H65" s="16" t="str">
        <f t="shared" si="4"/>
        <v>Eligible</v>
      </c>
      <c r="I65" s="16">
        <f t="shared" si="5"/>
        <v>241.66383946439902</v>
      </c>
      <c r="J65" s="17">
        <f>VLOOKUP(A65,'[1]Table 2'!$A$3:$B$154,2,FALSE)</f>
        <v>68</v>
      </c>
      <c r="K65" s="16">
        <f t="shared" si="0"/>
        <v>0</v>
      </c>
      <c r="L65" s="18">
        <f t="shared" si="6"/>
        <v>0.9363166953528399</v>
      </c>
      <c r="M65" s="18">
        <f t="shared" si="7"/>
        <v>0.46815834767641995</v>
      </c>
      <c r="N65" s="19">
        <f>VLOOKUP(A65,'[1]BRMA LA Names'!$A$2:$B$153,2,FALSE)</f>
        <v>667.43899267836355</v>
      </c>
      <c r="O65" s="20">
        <f t="shared" si="8"/>
        <v>2.297552470493506</v>
      </c>
      <c r="P65" s="20">
        <f t="shared" si="9"/>
        <v>1.148776235246753</v>
      </c>
      <c r="Q65" s="20">
        <f t="shared" si="1"/>
        <v>0.28523489932885904</v>
      </c>
      <c r="R65" s="21">
        <f>VLOOKUP(B65,[2]Sheet1!$B$3:$C$15,2,FALSE)</f>
        <v>0.19009663595562062</v>
      </c>
      <c r="S65" s="15" t="s">
        <v>25</v>
      </c>
      <c r="T65" s="25" t="s">
        <v>32</v>
      </c>
    </row>
    <row r="66" spans="1:20" x14ac:dyDescent="0.2">
      <c r="A66" s="24" t="s">
        <v>117</v>
      </c>
      <c r="B66" s="22" t="s">
        <v>44</v>
      </c>
      <c r="C66" s="16">
        <f>VLOOKUP($A66,'[1]LHA Rates 2020 C19 uprate'!$A$3:$D$172,3,FALSE)</f>
        <v>80.97</v>
      </c>
      <c r="D66" s="16">
        <f>VLOOKUP($A66,'[1]LHA Rates 2020 C19 uprate'!$A$3:$D$172,4,FALSE)</f>
        <v>351.83410597694672</v>
      </c>
      <c r="E66" s="16">
        <v>342.72</v>
      </c>
      <c r="F66" s="16">
        <f t="shared" si="2"/>
        <v>694.55410597694674</v>
      </c>
      <c r="G66" s="16">
        <f t="shared" si="3"/>
        <v>396.53249999999997</v>
      </c>
      <c r="H66" s="16" t="str">
        <f t="shared" si="4"/>
        <v>Eligible</v>
      </c>
      <c r="I66" s="16">
        <f t="shared" si="5"/>
        <v>298.02160597694677</v>
      </c>
      <c r="J66" s="17">
        <f>VLOOKUP(A66,'[1]Table 2'!$A$3:$B$154,2,FALSE)</f>
        <v>80.97</v>
      </c>
      <c r="K66" s="16">
        <f t="shared" si="0"/>
        <v>0</v>
      </c>
      <c r="L66" s="18">
        <f t="shared" si="6"/>
        <v>1.1149053356282272</v>
      </c>
      <c r="M66" s="18">
        <f t="shared" si="7"/>
        <v>0.55745266781411362</v>
      </c>
      <c r="N66" s="19">
        <f>VLOOKUP(A66,'[1]BRMA LA Names'!$A$2:$B$153,2,FALSE)</f>
        <v>723.25975035196814</v>
      </c>
      <c r="O66" s="20">
        <f t="shared" si="8"/>
        <v>2.4897065416590984</v>
      </c>
      <c r="P66" s="20">
        <f t="shared" si="9"/>
        <v>1.2448532708295492</v>
      </c>
      <c r="Q66" s="20">
        <f t="shared" si="1"/>
        <v>0.33963926174496645</v>
      </c>
      <c r="R66" s="21">
        <f>VLOOKUP(B66,[2]Sheet1!$B$3:$C$15,2,FALSE)</f>
        <v>0.31126051422229023</v>
      </c>
      <c r="S66" s="22"/>
      <c r="T66" s="23"/>
    </row>
    <row r="67" spans="1:20" x14ac:dyDescent="0.2">
      <c r="A67" s="14" t="s">
        <v>118</v>
      </c>
      <c r="B67" s="22" t="s">
        <v>47</v>
      </c>
      <c r="C67" s="16">
        <f>VLOOKUP($A67,'[1]LHA Rates 2020 C19 uprate'!$A$3:$D$172,3,FALSE)</f>
        <v>65.59</v>
      </c>
      <c r="D67" s="16">
        <f>VLOOKUP($A67,'[1]LHA Rates 2020 C19 uprate'!$A$3:$D$172,4,FALSE)</f>
        <v>285.00431037455769</v>
      </c>
      <c r="E67" s="16">
        <v>342.72</v>
      </c>
      <c r="F67" s="16">
        <f t="shared" si="2"/>
        <v>627.72431037455772</v>
      </c>
      <c r="G67" s="16">
        <f t="shared" si="3"/>
        <v>396.53249999999997</v>
      </c>
      <c r="H67" s="16" t="str">
        <f t="shared" si="4"/>
        <v>Eligible</v>
      </c>
      <c r="I67" s="16">
        <f t="shared" si="5"/>
        <v>231.19181037455775</v>
      </c>
      <c r="J67" s="17">
        <f>VLOOKUP(A67,'[1]Table 2'!$A$3:$B$154,2,FALSE)</f>
        <v>65.59</v>
      </c>
      <c r="K67" s="16">
        <f t="shared" ref="K67:K130" si="12">C67-J67</f>
        <v>0</v>
      </c>
      <c r="L67" s="18">
        <f t="shared" si="6"/>
        <v>0.903132530120482</v>
      </c>
      <c r="M67" s="18">
        <f t="shared" si="7"/>
        <v>0.451566265060241</v>
      </c>
      <c r="N67" s="19">
        <f>VLOOKUP(A67,'[1]BRMA LA Names'!$A$2:$B$153,2,FALSE)</f>
        <v>644.50304648247572</v>
      </c>
      <c r="O67" s="20">
        <f t="shared" si="8"/>
        <v>2.2185991273062848</v>
      </c>
      <c r="P67" s="20">
        <f t="shared" si="9"/>
        <v>1.1092995636531424</v>
      </c>
      <c r="Q67" s="20">
        <f t="shared" ref="Q67:Q130" si="13">$C67/$Z$1</f>
        <v>0.27512583892617448</v>
      </c>
      <c r="R67" s="21">
        <f>VLOOKUP(B67,[2]Sheet1!$B$3:$C$15,2,FALSE)</f>
        <v>0.35227920610439672</v>
      </c>
      <c r="S67" s="22"/>
      <c r="T67" s="23"/>
    </row>
    <row r="68" spans="1:20" x14ac:dyDescent="0.2">
      <c r="A68" s="14" t="s">
        <v>119</v>
      </c>
      <c r="B68" s="22" t="s">
        <v>60</v>
      </c>
      <c r="C68" s="16">
        <f>VLOOKUP($A68,'[1]LHA Rates 2020 C19 uprate'!$A$3:$D$172,3,FALSE)</f>
        <v>56.5</v>
      </c>
      <c r="D68" s="16">
        <f>VLOOKUP($A68,'[1]LHA Rates 2020 C19 uprate'!$A$3:$D$172,4,FALSE)</f>
        <v>245.50607617262554</v>
      </c>
      <c r="E68" s="16">
        <v>342.72</v>
      </c>
      <c r="F68" s="16">
        <f t="shared" ref="F68:F131" si="14">D68+E68</f>
        <v>588.22607617262554</v>
      </c>
      <c r="G68" s="16">
        <f t="shared" ref="G68:G131" si="15">($AB$7*0.63)</f>
        <v>396.53249999999997</v>
      </c>
      <c r="H68" s="16" t="str">
        <f t="shared" ref="H68:H131" si="16">IF(F68&gt;G68,"Eligible","Not Elibilbe")</f>
        <v>Eligible</v>
      </c>
      <c r="I68" s="16">
        <f t="shared" ref="I68:I131" si="17">F68-G68</f>
        <v>191.69357617262557</v>
      </c>
      <c r="J68" s="17">
        <f>VLOOKUP(A68,'[1]Table 2'!$A$3:$B$154,2,FALSE)</f>
        <v>56.5</v>
      </c>
      <c r="K68" s="16">
        <f t="shared" si="12"/>
        <v>0</v>
      </c>
      <c r="L68" s="18">
        <f t="shared" ref="L68:L131" si="18">$C68/(4.15*17.5)</f>
        <v>0.7779690189328744</v>
      </c>
      <c r="M68" s="18">
        <f t="shared" ref="M68:M131" si="19">$C68/(4.15*35)</f>
        <v>0.3889845094664372</v>
      </c>
      <c r="N68" s="19">
        <f>VLOOKUP(A68,'[1]BRMA LA Names'!$A$2:$B$153,2,FALSE)</f>
        <v>507.83591899476971</v>
      </c>
      <c r="O68" s="20">
        <f t="shared" ref="O68:O131" si="20">(N68/4)/(4.15*17.5)</f>
        <v>1.7481442994656444</v>
      </c>
      <c r="P68" s="20">
        <f t="shared" ref="P68:P131" si="21">(N68/4)/(4.15*35)</f>
        <v>0.87407214973282221</v>
      </c>
      <c r="Q68" s="20">
        <f t="shared" si="13"/>
        <v>0.23699664429530201</v>
      </c>
      <c r="R68" s="21">
        <f>VLOOKUP(B68,[2]Sheet1!$B$3:$C$15,2,FALSE)</f>
        <v>0.22050053526245786</v>
      </c>
      <c r="S68" s="22"/>
      <c r="T68" s="23"/>
    </row>
    <row r="69" spans="1:20" x14ac:dyDescent="0.2">
      <c r="A69" s="14" t="s">
        <v>120</v>
      </c>
      <c r="B69" s="22" t="s">
        <v>57</v>
      </c>
      <c r="C69" s="16">
        <f>VLOOKUP($A69,'[1]LHA Rates 2020 C19 uprate'!$A$3:$D$172,3,FALSE)</f>
        <v>70.25</v>
      </c>
      <c r="D69" s="16">
        <f>VLOOKUP($A69,'[1]LHA Rates 2020 C19 uprate'!$A$3:$D$172,4,FALSE)</f>
        <v>305.2531301084415</v>
      </c>
      <c r="E69" s="16">
        <v>342.72</v>
      </c>
      <c r="F69" s="16">
        <f t="shared" si="14"/>
        <v>647.97313010844152</v>
      </c>
      <c r="G69" s="16">
        <f t="shared" si="15"/>
        <v>396.53249999999997</v>
      </c>
      <c r="H69" s="16" t="str">
        <f t="shared" si="16"/>
        <v>Eligible</v>
      </c>
      <c r="I69" s="16">
        <f t="shared" si="17"/>
        <v>251.44063010844155</v>
      </c>
      <c r="J69" s="17">
        <f>VLOOKUP(A69,'[1]Table 2'!$A$3:$B$154,2,FALSE)</f>
        <v>70.25</v>
      </c>
      <c r="K69" s="16">
        <f t="shared" si="12"/>
        <v>0</v>
      </c>
      <c r="L69" s="18">
        <f t="shared" si="18"/>
        <v>0.96729776247848542</v>
      </c>
      <c r="M69" s="18">
        <f t="shared" si="19"/>
        <v>0.48364888123924271</v>
      </c>
      <c r="N69" s="19">
        <f>VLOOKUP(A69,'[1]BRMA LA Names'!$A$2:$B$153,2,FALSE)</f>
        <v>559.26730855741289</v>
      </c>
      <c r="O69" s="20">
        <f t="shared" si="20"/>
        <v>1.9251886697329188</v>
      </c>
      <c r="P69" s="20">
        <f t="shared" si="21"/>
        <v>0.9625943348664594</v>
      </c>
      <c r="Q69" s="20">
        <f t="shared" si="13"/>
        <v>0.29467281879194629</v>
      </c>
      <c r="R69" s="21">
        <f>VLOOKUP(B69,[2]Sheet1!$B$3:$C$15,2,FALSE)</f>
        <v>0.23497217960382227</v>
      </c>
      <c r="S69" s="22"/>
      <c r="T69" s="23"/>
    </row>
    <row r="70" spans="1:20" x14ac:dyDescent="0.2">
      <c r="A70" s="14" t="s">
        <v>121</v>
      </c>
      <c r="B70" s="22" t="s">
        <v>60</v>
      </c>
      <c r="C70" s="16">
        <f>VLOOKUP($A70,'[1]LHA Rates 2020 C19 uprate'!$A$3:$D$172,3,FALSE)</f>
        <v>66.16</v>
      </c>
      <c r="D70" s="16">
        <f>VLOOKUP($A70,'[1]LHA Rates 2020 C19 uprate'!$A$3:$D$172,4,FALSE)</f>
        <v>287.48109733771514</v>
      </c>
      <c r="E70" s="16">
        <v>342.72</v>
      </c>
      <c r="F70" s="16">
        <f t="shared" si="14"/>
        <v>630.20109733771517</v>
      </c>
      <c r="G70" s="16">
        <f t="shared" si="15"/>
        <v>396.53249999999997</v>
      </c>
      <c r="H70" s="16" t="str">
        <f t="shared" si="16"/>
        <v>Eligible</v>
      </c>
      <c r="I70" s="16">
        <f t="shared" si="17"/>
        <v>233.6685973377152</v>
      </c>
      <c r="J70" s="17">
        <f>VLOOKUP(A70,'[1]Table 2'!$A$3:$B$154,2,FALSE)</f>
        <v>66.16</v>
      </c>
      <c r="K70" s="16">
        <f t="shared" si="12"/>
        <v>0</v>
      </c>
      <c r="L70" s="18">
        <f t="shared" si="18"/>
        <v>0.91098106712564542</v>
      </c>
      <c r="M70" s="18">
        <f t="shared" si="19"/>
        <v>0.45549053356282271</v>
      </c>
      <c r="N70" s="19">
        <f>VLOOKUP(A70,'[1]BRMA LA Names'!$A$2:$B$153,2,FALSE)</f>
        <v>666.85524716484906</v>
      </c>
      <c r="O70" s="20">
        <f t="shared" si="20"/>
        <v>2.2955430195003408</v>
      </c>
      <c r="P70" s="20">
        <f t="shared" si="21"/>
        <v>1.1477715097501704</v>
      </c>
      <c r="Q70" s="20">
        <f t="shared" si="13"/>
        <v>0.27751677852348994</v>
      </c>
      <c r="R70" s="21">
        <f>VLOOKUP(B70,[2]Sheet1!$B$3:$C$15,2,FALSE)</f>
        <v>0.22050053526245786</v>
      </c>
      <c r="S70" s="22"/>
      <c r="T70" s="23"/>
    </row>
    <row r="71" spans="1:20" x14ac:dyDescent="0.2">
      <c r="A71" s="14" t="s">
        <v>122</v>
      </c>
      <c r="B71" s="22" t="s">
        <v>77</v>
      </c>
      <c r="C71" s="16">
        <f>VLOOKUP($A71,'[1]LHA Rates 2020 C19 uprate'!$A$3:$D$172,3,FALSE)</f>
        <v>78</v>
      </c>
      <c r="D71" s="16">
        <f>VLOOKUP($A71,'[1]LHA Rates 2020 C19 uprate'!$A$3:$D$172,4,FALSE)</f>
        <v>338.92874232681049</v>
      </c>
      <c r="E71" s="16">
        <v>342.72</v>
      </c>
      <c r="F71" s="16">
        <f t="shared" si="14"/>
        <v>681.64874232681052</v>
      </c>
      <c r="G71" s="16">
        <f t="shared" si="15"/>
        <v>396.53249999999997</v>
      </c>
      <c r="H71" s="16" t="str">
        <f t="shared" si="16"/>
        <v>Eligible</v>
      </c>
      <c r="I71" s="16">
        <f t="shared" si="17"/>
        <v>285.11624232681055</v>
      </c>
      <c r="J71" s="17">
        <f>VLOOKUP(A71,'[1]Table 2'!$A$3:$B$154,2,FALSE)</f>
        <v>78</v>
      </c>
      <c r="K71" s="16">
        <f t="shared" si="12"/>
        <v>0</v>
      </c>
      <c r="L71" s="18">
        <f t="shared" si="18"/>
        <v>1.0740103270223753</v>
      </c>
      <c r="M71" s="18">
        <f t="shared" si="19"/>
        <v>0.53700516351118766</v>
      </c>
      <c r="N71" s="19">
        <f>VLOOKUP(A71,'[1]BRMA LA Names'!$A$2:$B$153,2,FALSE)</f>
        <v>618.55970457952776</v>
      </c>
      <c r="O71" s="20">
        <f t="shared" si="20"/>
        <v>2.1292933031997512</v>
      </c>
      <c r="P71" s="20">
        <f t="shared" si="21"/>
        <v>1.0646466515998756</v>
      </c>
      <c r="Q71" s="20">
        <f t="shared" si="13"/>
        <v>0.32718120805369127</v>
      </c>
      <c r="R71" s="21">
        <f>VLOOKUP(B71,[2]Sheet1!$B$3:$C$15,2,FALSE)</f>
        <v>0.25471001996931208</v>
      </c>
      <c r="S71" s="15" t="s">
        <v>25</v>
      </c>
      <c r="T71" s="25" t="s">
        <v>51</v>
      </c>
    </row>
    <row r="72" spans="1:20" x14ac:dyDescent="0.2">
      <c r="A72" s="14" t="s">
        <v>123</v>
      </c>
      <c r="B72" s="22" t="s">
        <v>77</v>
      </c>
      <c r="C72" s="16">
        <f>VLOOKUP($A72,'[1]LHA Rates 2020 C19 uprate'!$A$3:$D$172,3,FALSE)</f>
        <v>66.25</v>
      </c>
      <c r="D72" s="16">
        <f>VLOOKUP($A72,'[1]LHA Rates 2020 C19 uprate'!$A$3:$D$172,4,FALSE)</f>
        <v>287.87216896347684</v>
      </c>
      <c r="E72" s="16">
        <v>342.72</v>
      </c>
      <c r="F72" s="16">
        <f t="shared" si="14"/>
        <v>630.59216896347687</v>
      </c>
      <c r="G72" s="16">
        <f t="shared" si="15"/>
        <v>396.53249999999997</v>
      </c>
      <c r="H72" s="16" t="str">
        <f t="shared" si="16"/>
        <v>Eligible</v>
      </c>
      <c r="I72" s="16">
        <f t="shared" si="17"/>
        <v>234.05966896347689</v>
      </c>
      <c r="J72" s="17">
        <f>VLOOKUP(A72,'[1]Table 2'!$A$3:$B$154,2,FALSE)</f>
        <v>66.25</v>
      </c>
      <c r="K72" s="16">
        <f t="shared" si="12"/>
        <v>0</v>
      </c>
      <c r="L72" s="18">
        <f t="shared" si="18"/>
        <v>0.91222030981067126</v>
      </c>
      <c r="M72" s="18">
        <f t="shared" si="19"/>
        <v>0.45611015490533563</v>
      </c>
      <c r="N72" s="19">
        <f>VLOOKUP(A72,'[1]BRMA LA Names'!$A$2:$B$153,2,FALSE)</f>
        <v>586.60078650958542</v>
      </c>
      <c r="O72" s="20">
        <f t="shared" si="20"/>
        <v>2.0192798158677641</v>
      </c>
      <c r="P72" s="20">
        <f t="shared" si="21"/>
        <v>1.009639907933882</v>
      </c>
      <c r="Q72" s="20">
        <f t="shared" si="13"/>
        <v>0.27789429530201343</v>
      </c>
      <c r="R72" s="21">
        <f>VLOOKUP(B72,[2]Sheet1!$B$3:$C$15,2,FALSE)</f>
        <v>0.25471001996931208</v>
      </c>
      <c r="S72" s="15" t="s">
        <v>25</v>
      </c>
      <c r="T72" s="25" t="s">
        <v>51</v>
      </c>
    </row>
    <row r="73" spans="1:20" x14ac:dyDescent="0.2">
      <c r="A73" s="14" t="s">
        <v>124</v>
      </c>
      <c r="B73" s="22" t="s">
        <v>47</v>
      </c>
      <c r="C73" s="16">
        <f>VLOOKUP($A73,'[1]LHA Rates 2020 C19 uprate'!$A$3:$D$172,3,FALSE)</f>
        <v>66.5</v>
      </c>
      <c r="D73" s="16">
        <f>VLOOKUP($A73,'[1]LHA Rates 2020 C19 uprate'!$A$3:$D$172,4,FALSE)</f>
        <v>288.95847903503716</v>
      </c>
      <c r="E73" s="16">
        <v>342.72</v>
      </c>
      <c r="F73" s="16">
        <f t="shared" si="14"/>
        <v>631.67847903503718</v>
      </c>
      <c r="G73" s="16">
        <f t="shared" si="15"/>
        <v>396.53249999999997</v>
      </c>
      <c r="H73" s="16" t="str">
        <f t="shared" si="16"/>
        <v>Eligible</v>
      </c>
      <c r="I73" s="16">
        <f t="shared" si="17"/>
        <v>235.14597903503721</v>
      </c>
      <c r="J73" s="17">
        <f>VLOOKUP(A73,'[1]Table 2'!$A$3:$B$154,2,FALSE)</f>
        <v>66.5</v>
      </c>
      <c r="K73" s="16">
        <f t="shared" si="12"/>
        <v>0</v>
      </c>
      <c r="L73" s="18">
        <f t="shared" si="18"/>
        <v>0.91566265060240959</v>
      </c>
      <c r="M73" s="18">
        <f t="shared" si="19"/>
        <v>0.45783132530120479</v>
      </c>
      <c r="N73" s="19">
        <f>VLOOKUP(A73,'[1]BRMA LA Names'!$A$2:$B$153,2,FALSE)</f>
        <v>469.30792965625716</v>
      </c>
      <c r="O73" s="20">
        <f t="shared" si="20"/>
        <v>1.6155178301420212</v>
      </c>
      <c r="P73" s="20">
        <f t="shared" si="21"/>
        <v>0.80775891507101061</v>
      </c>
      <c r="Q73" s="20">
        <f t="shared" si="13"/>
        <v>0.27894295302013422</v>
      </c>
      <c r="R73" s="21">
        <f>VLOOKUP(B73,[2]Sheet1!$B$3:$C$15,2,FALSE)</f>
        <v>0.35227920610439672</v>
      </c>
      <c r="S73" s="22"/>
      <c r="T73" s="23"/>
    </row>
    <row r="74" spans="1:20" x14ac:dyDescent="0.2">
      <c r="A74" s="14" t="s">
        <v>125</v>
      </c>
      <c r="B74" s="22" t="s">
        <v>47</v>
      </c>
      <c r="C74" s="16">
        <f>VLOOKUP($A74,'[1]LHA Rates 2020 C19 uprate'!$A$3:$D$172,3,FALSE)</f>
        <v>81.5</v>
      </c>
      <c r="D74" s="16">
        <f>VLOOKUP($A74,'[1]LHA Rates 2020 C19 uprate'!$A$3:$D$172,4,FALSE)</f>
        <v>354.13708332865457</v>
      </c>
      <c r="E74" s="16">
        <v>342.72</v>
      </c>
      <c r="F74" s="16">
        <f t="shared" si="14"/>
        <v>696.85708332865465</v>
      </c>
      <c r="G74" s="16">
        <f t="shared" si="15"/>
        <v>396.53249999999997</v>
      </c>
      <c r="H74" s="16" t="str">
        <f t="shared" si="16"/>
        <v>Eligible</v>
      </c>
      <c r="I74" s="16">
        <f t="shared" si="17"/>
        <v>300.32458332865468</v>
      </c>
      <c r="J74" s="17">
        <f>VLOOKUP(A74,'[1]Table 2'!$A$3:$B$154,2,FALSE)</f>
        <v>81.5</v>
      </c>
      <c r="K74" s="16">
        <f t="shared" si="12"/>
        <v>0</v>
      </c>
      <c r="L74" s="18">
        <f t="shared" si="18"/>
        <v>1.1222030981067126</v>
      </c>
      <c r="M74" s="18">
        <f t="shared" si="19"/>
        <v>0.5611015490533563</v>
      </c>
      <c r="N74" s="19">
        <f>VLOOKUP(A74,'[1]BRMA LA Names'!$A$2:$B$153,2,FALSE)</f>
        <v>548.63154738438323</v>
      </c>
      <c r="O74" s="20">
        <f t="shared" si="20"/>
        <v>1.8885767551958115</v>
      </c>
      <c r="P74" s="20">
        <f t="shared" si="21"/>
        <v>0.94428837759790574</v>
      </c>
      <c r="Q74" s="20">
        <f t="shared" si="13"/>
        <v>0.34186241610738255</v>
      </c>
      <c r="R74" s="21">
        <f>VLOOKUP(B74,[2]Sheet1!$B$3:$C$15,2,FALSE)</f>
        <v>0.35227920610439672</v>
      </c>
      <c r="S74" s="22"/>
      <c r="T74" s="23"/>
    </row>
    <row r="75" spans="1:20" x14ac:dyDescent="0.2">
      <c r="A75" s="14" t="s">
        <v>126</v>
      </c>
      <c r="B75" s="22" t="s">
        <v>47</v>
      </c>
      <c r="C75" s="16">
        <f>VLOOKUP($A75,'[1]LHA Rates 2020 C19 uprate'!$A$3:$D$172,3,FALSE)</f>
        <v>78.59</v>
      </c>
      <c r="D75" s="16">
        <f>VLOOKUP($A75,'[1]LHA Rates 2020 C19 uprate'!$A$3:$D$172,4,FALSE)</f>
        <v>341.49243409569277</v>
      </c>
      <c r="E75" s="16">
        <v>342.72</v>
      </c>
      <c r="F75" s="16">
        <f t="shared" si="14"/>
        <v>684.21243409569274</v>
      </c>
      <c r="G75" s="16">
        <f t="shared" si="15"/>
        <v>396.53249999999997</v>
      </c>
      <c r="H75" s="16" t="str">
        <f t="shared" si="16"/>
        <v>Eligible</v>
      </c>
      <c r="I75" s="16">
        <f t="shared" si="17"/>
        <v>287.67993409569277</v>
      </c>
      <c r="J75" s="17">
        <f>VLOOKUP(A75,'[1]Table 2'!$A$3:$B$154,2,FALSE)</f>
        <v>78.59</v>
      </c>
      <c r="K75" s="16">
        <f t="shared" si="12"/>
        <v>0</v>
      </c>
      <c r="L75" s="18">
        <f t="shared" si="18"/>
        <v>1.0821342512908778</v>
      </c>
      <c r="M75" s="18">
        <f t="shared" si="19"/>
        <v>0.54106712564543891</v>
      </c>
      <c r="N75" s="19">
        <f>VLOOKUP(A75,'[1]BRMA LA Names'!$A$2:$B$153,2,FALSE)</f>
        <v>833.28514896194156</v>
      </c>
      <c r="O75" s="20">
        <f t="shared" si="20"/>
        <v>2.8684514594214856</v>
      </c>
      <c r="P75" s="20">
        <f t="shared" si="21"/>
        <v>1.4342257297107428</v>
      </c>
      <c r="Q75" s="20">
        <f t="shared" si="13"/>
        <v>0.32965604026845641</v>
      </c>
      <c r="R75" s="21">
        <f>VLOOKUP(B75,[2]Sheet1!$B$3:$C$15,2,FALSE)</f>
        <v>0.35227920610439672</v>
      </c>
      <c r="S75" s="22"/>
      <c r="T75" s="23"/>
    </row>
    <row r="76" spans="1:20" x14ac:dyDescent="0.2">
      <c r="A76" s="14" t="s">
        <v>127</v>
      </c>
      <c r="B76" s="22" t="s">
        <v>28</v>
      </c>
      <c r="C76" s="16">
        <f>VLOOKUP($A76,'[1]LHA Rates 2020 C19 uprate'!$A$3:$D$172,3,FALSE)</f>
        <v>88.85</v>
      </c>
      <c r="D76" s="16">
        <f>VLOOKUP($A76,'[1]LHA Rates 2020 C19 uprate'!$A$3:$D$172,4,FALSE)</f>
        <v>386.07459943252707</v>
      </c>
      <c r="E76" s="16">
        <v>342.72</v>
      </c>
      <c r="F76" s="16">
        <f t="shared" si="14"/>
        <v>728.79459943252709</v>
      </c>
      <c r="G76" s="16">
        <f t="shared" si="15"/>
        <v>396.53249999999997</v>
      </c>
      <c r="H76" s="16" t="str">
        <f t="shared" si="16"/>
        <v>Eligible</v>
      </c>
      <c r="I76" s="16">
        <f t="shared" si="17"/>
        <v>332.26209943252712</v>
      </c>
      <c r="J76" s="17">
        <f>VLOOKUP(A76,'[1]Table 2'!$A$3:$B$154,2,FALSE)</f>
        <v>88.85</v>
      </c>
      <c r="K76" s="16">
        <f t="shared" si="12"/>
        <v>0</v>
      </c>
      <c r="L76" s="18">
        <f t="shared" si="18"/>
        <v>1.2234079173838208</v>
      </c>
      <c r="M76" s="18">
        <f t="shared" si="19"/>
        <v>0.61170395869191041</v>
      </c>
      <c r="N76" s="19">
        <f>VLOOKUP(A76,'[1]BRMA LA Names'!$A$2:$B$153,2,FALSE)</f>
        <v>837.59983997714346</v>
      </c>
      <c r="O76" s="20">
        <f t="shared" si="20"/>
        <v>2.8833040963068624</v>
      </c>
      <c r="P76" s="20">
        <f t="shared" si="21"/>
        <v>1.4416520481534312</v>
      </c>
      <c r="Q76" s="20">
        <f t="shared" si="13"/>
        <v>0.37269295302013422</v>
      </c>
      <c r="R76" s="21">
        <f>VLOOKUP(B76,[2]Sheet1!$B$3:$C$15,2,FALSE)</f>
        <v>0.3508700622168312</v>
      </c>
      <c r="S76" s="22"/>
      <c r="T76" s="23"/>
    </row>
    <row r="77" spans="1:20" x14ac:dyDescent="0.2">
      <c r="A77" s="14" t="s">
        <v>128</v>
      </c>
      <c r="B77" s="22" t="s">
        <v>28</v>
      </c>
      <c r="C77" s="16">
        <f>VLOOKUP($A77,'[1]LHA Rates 2020 C19 uprate'!$A$3:$D$172,3,FALSE)</f>
        <v>72.84</v>
      </c>
      <c r="D77" s="16">
        <f>VLOOKUP($A77,'[1]LHA Rates 2020 C19 uprate'!$A$3:$D$172,4,FALSE)</f>
        <v>316.5073024498061</v>
      </c>
      <c r="E77" s="16">
        <v>342.72</v>
      </c>
      <c r="F77" s="16">
        <f t="shared" si="14"/>
        <v>659.22730244980607</v>
      </c>
      <c r="G77" s="16">
        <f t="shared" si="15"/>
        <v>396.53249999999997</v>
      </c>
      <c r="H77" s="16" t="str">
        <f t="shared" si="16"/>
        <v>Eligible</v>
      </c>
      <c r="I77" s="16">
        <f t="shared" si="17"/>
        <v>262.6948024498061</v>
      </c>
      <c r="J77" s="17">
        <f>VLOOKUP(A77,'[1]Table 2'!$A$3:$B$154,2,FALSE)</f>
        <v>72.84</v>
      </c>
      <c r="K77" s="16">
        <f t="shared" si="12"/>
        <v>0</v>
      </c>
      <c r="L77" s="18">
        <f t="shared" si="18"/>
        <v>1.0029604130808951</v>
      </c>
      <c r="M77" s="18">
        <f t="shared" si="19"/>
        <v>0.50148020654044756</v>
      </c>
      <c r="N77" s="19">
        <f>VLOOKUP(A77,'[1]BRMA LA Names'!$A$2:$B$153,2,FALSE)</f>
        <v>788.40696287784954</v>
      </c>
      <c r="O77" s="20">
        <f t="shared" si="20"/>
        <v>2.71396544880499</v>
      </c>
      <c r="P77" s="20">
        <f t="shared" si="21"/>
        <v>1.356982724402495</v>
      </c>
      <c r="Q77" s="20">
        <f t="shared" si="13"/>
        <v>0.30553691275167788</v>
      </c>
      <c r="R77" s="21">
        <f>VLOOKUP(B77,[2]Sheet1!$B$3:$C$15,2,FALSE)</f>
        <v>0.3508700622168312</v>
      </c>
      <c r="S77" s="22"/>
      <c r="T77" s="23"/>
    </row>
    <row r="78" spans="1:20" x14ac:dyDescent="0.2">
      <c r="A78" s="14" t="s">
        <v>129</v>
      </c>
      <c r="B78" s="22" t="s">
        <v>44</v>
      </c>
      <c r="C78" s="16">
        <f>VLOOKUP($A78,'[1]LHA Rates 2020 C19 uprate'!$A$3:$D$172,3,FALSE)</f>
        <v>75</v>
      </c>
      <c r="D78" s="16">
        <f>VLOOKUP($A78,'[1]LHA Rates 2020 C19 uprate'!$A$3:$D$172,4,FALSE)</f>
        <v>325.893021468087</v>
      </c>
      <c r="E78" s="16">
        <v>342.72</v>
      </c>
      <c r="F78" s="16">
        <f t="shared" si="14"/>
        <v>668.61302146808703</v>
      </c>
      <c r="G78" s="16">
        <f t="shared" si="15"/>
        <v>396.53249999999997</v>
      </c>
      <c r="H78" s="16" t="str">
        <f t="shared" si="16"/>
        <v>Eligible</v>
      </c>
      <c r="I78" s="16">
        <f t="shared" si="17"/>
        <v>272.08052146808706</v>
      </c>
      <c r="J78" s="17">
        <f>VLOOKUP(A78,'[1]Table 2'!$A$3:$B$154,2,FALSE)</f>
        <v>75</v>
      </c>
      <c r="K78" s="16">
        <f t="shared" si="12"/>
        <v>0</v>
      </c>
      <c r="L78" s="18">
        <f t="shared" si="18"/>
        <v>1.0327022375215147</v>
      </c>
      <c r="M78" s="18">
        <f t="shared" si="19"/>
        <v>0.51635111876075734</v>
      </c>
      <c r="N78" s="19">
        <f>VLOOKUP(A78,'[1]BRMA LA Names'!$A$2:$B$153,2,FALSE)</f>
        <v>671.78908761899629</v>
      </c>
      <c r="O78" s="20">
        <f t="shared" si="20"/>
        <v>2.3125269797555812</v>
      </c>
      <c r="P78" s="20">
        <f t="shared" si="21"/>
        <v>1.1562634898777906</v>
      </c>
      <c r="Q78" s="20">
        <f t="shared" si="13"/>
        <v>0.31459731543624159</v>
      </c>
      <c r="R78" s="21">
        <f>VLOOKUP(B78,[2]Sheet1!$B$3:$C$15,2,FALSE)</f>
        <v>0.31126051422229023</v>
      </c>
      <c r="S78" s="22"/>
      <c r="T78" s="23"/>
    </row>
    <row r="79" spans="1:20" x14ac:dyDescent="0.2">
      <c r="A79" s="14" t="s">
        <v>130</v>
      </c>
      <c r="B79" s="22" t="s">
        <v>44</v>
      </c>
      <c r="C79" s="16">
        <f>VLOOKUP($A79,'[1]LHA Rates 2020 C19 uprate'!$A$3:$D$172,3,FALSE)</f>
        <v>84.5</v>
      </c>
      <c r="D79" s="16">
        <f>VLOOKUP($A79,'[1]LHA Rates 2020 C19 uprate'!$A$3:$D$172,4,FALSE)</f>
        <v>367.17280418737801</v>
      </c>
      <c r="E79" s="16">
        <v>342.72</v>
      </c>
      <c r="F79" s="16">
        <f t="shared" si="14"/>
        <v>709.89280418737803</v>
      </c>
      <c r="G79" s="16">
        <f t="shared" si="15"/>
        <v>396.53249999999997</v>
      </c>
      <c r="H79" s="16" t="str">
        <f t="shared" si="16"/>
        <v>Eligible</v>
      </c>
      <c r="I79" s="16">
        <f t="shared" si="17"/>
        <v>313.36030418737806</v>
      </c>
      <c r="J79" s="17">
        <f>VLOOKUP(A79,'[1]Table 2'!$A$3:$B$154,2,FALSE)</f>
        <v>84.5</v>
      </c>
      <c r="K79" s="16">
        <f t="shared" si="12"/>
        <v>0</v>
      </c>
      <c r="L79" s="18">
        <f t="shared" si="18"/>
        <v>1.1635111876075732</v>
      </c>
      <c r="M79" s="18">
        <f t="shared" si="19"/>
        <v>0.58175559380378661</v>
      </c>
      <c r="N79" s="19">
        <f>VLOOKUP(A79,'[1]BRMA LA Names'!$A$2:$B$153,2,FALSE)</f>
        <v>713.15407876933546</v>
      </c>
      <c r="O79" s="20">
        <f t="shared" si="20"/>
        <v>2.4549193761422909</v>
      </c>
      <c r="P79" s="20">
        <f t="shared" si="21"/>
        <v>1.2274596880711455</v>
      </c>
      <c r="Q79" s="20">
        <f t="shared" si="13"/>
        <v>0.35444630872483218</v>
      </c>
      <c r="R79" s="21">
        <f>VLOOKUP(B79,[2]Sheet1!$B$3:$C$15,2,FALSE)</f>
        <v>0.31126051422229023</v>
      </c>
      <c r="S79" s="15" t="s">
        <v>25</v>
      </c>
      <c r="T79" s="25" t="s">
        <v>101</v>
      </c>
    </row>
    <row r="80" spans="1:20" x14ac:dyDescent="0.2">
      <c r="A80" s="14" t="s">
        <v>131</v>
      </c>
      <c r="B80" s="22" t="s">
        <v>44</v>
      </c>
      <c r="C80" s="16">
        <f>VLOOKUP($A80,'[1]LHA Rates 2020 C19 uprate'!$A$3:$D$172,3,FALSE)</f>
        <v>80</v>
      </c>
      <c r="D80" s="16">
        <f>VLOOKUP($A80,'[1]LHA Rates 2020 C19 uprate'!$A$3:$D$172,4,FALSE)</f>
        <v>347.61922289929282</v>
      </c>
      <c r="E80" s="16">
        <v>342.72</v>
      </c>
      <c r="F80" s="16">
        <f t="shared" si="14"/>
        <v>690.33922289929285</v>
      </c>
      <c r="G80" s="16">
        <f t="shared" si="15"/>
        <v>396.53249999999997</v>
      </c>
      <c r="H80" s="16" t="str">
        <f t="shared" si="16"/>
        <v>Eligible</v>
      </c>
      <c r="I80" s="16">
        <f t="shared" si="17"/>
        <v>293.80672289929288</v>
      </c>
      <c r="J80" s="17">
        <f>VLOOKUP(A80,'[1]Table 2'!$A$3:$B$154,2,FALSE)</f>
        <v>80</v>
      </c>
      <c r="K80" s="16">
        <f t="shared" si="12"/>
        <v>0</v>
      </c>
      <c r="L80" s="18">
        <f t="shared" si="18"/>
        <v>1.1015490533562822</v>
      </c>
      <c r="M80" s="18">
        <f t="shared" si="19"/>
        <v>0.55077452667814109</v>
      </c>
      <c r="N80" s="19">
        <f>VLOOKUP(A80,'[1]BRMA LA Names'!$A$2:$B$153,2,FALSE)</f>
        <v>940.06577771534774</v>
      </c>
      <c r="O80" s="20">
        <f t="shared" si="20"/>
        <v>3.2360267735468082</v>
      </c>
      <c r="P80" s="20">
        <f t="shared" si="21"/>
        <v>1.6180133867734041</v>
      </c>
      <c r="Q80" s="20">
        <f t="shared" si="13"/>
        <v>0.33557046979865773</v>
      </c>
      <c r="R80" s="21">
        <f>VLOOKUP(B80,[2]Sheet1!$B$3:$C$15,2,FALSE)</f>
        <v>0.31126051422229023</v>
      </c>
      <c r="S80" s="15" t="s">
        <v>25</v>
      </c>
      <c r="T80" s="25" t="s">
        <v>101</v>
      </c>
    </row>
    <row r="81" spans="1:20" x14ac:dyDescent="0.2">
      <c r="A81" s="14" t="s">
        <v>132</v>
      </c>
      <c r="B81" s="22" t="s">
        <v>50</v>
      </c>
      <c r="C81" s="16">
        <f>VLOOKUP($A81,'[1]LHA Rates 2020 C19 uprate'!$A$3:$D$172,3,FALSE)</f>
        <v>67.08</v>
      </c>
      <c r="D81" s="16">
        <f>VLOOKUP($A81,'[1]LHA Rates 2020 C19 uprate'!$A$3:$D$172,4,FALSE)</f>
        <v>291.47871840105699</v>
      </c>
      <c r="E81" s="16">
        <v>342.72</v>
      </c>
      <c r="F81" s="16">
        <f t="shared" si="14"/>
        <v>634.19871840105702</v>
      </c>
      <c r="G81" s="16">
        <f t="shared" si="15"/>
        <v>396.53249999999997</v>
      </c>
      <c r="H81" s="16" t="str">
        <f t="shared" si="16"/>
        <v>Eligible</v>
      </c>
      <c r="I81" s="16">
        <f t="shared" si="17"/>
        <v>237.66621840105705</v>
      </c>
      <c r="J81" s="17">
        <f>VLOOKUP(A81,'[1]Table 2'!$A$3:$B$154,2,FALSE)</f>
        <v>67.08</v>
      </c>
      <c r="K81" s="16">
        <f t="shared" si="12"/>
        <v>0</v>
      </c>
      <c r="L81" s="18">
        <f t="shared" si="18"/>
        <v>0.92364888123924271</v>
      </c>
      <c r="M81" s="18">
        <f t="shared" si="19"/>
        <v>0.46182444061962136</v>
      </c>
      <c r="N81" s="19">
        <f>VLOOKUP(A81,'[1]BRMA LA Names'!$A$2:$B$153,2,FALSE)</f>
        <v>590.98069388986517</v>
      </c>
      <c r="O81" s="20">
        <f t="shared" si="20"/>
        <v>2.0343569497069369</v>
      </c>
      <c r="P81" s="20">
        <f t="shared" si="21"/>
        <v>1.0171784748534685</v>
      </c>
      <c r="Q81" s="20">
        <f t="shared" si="13"/>
        <v>0.28137583892617446</v>
      </c>
      <c r="R81" s="21">
        <f>VLOOKUP(B81,[2]Sheet1!$B$3:$C$15,2,FALSE)</f>
        <v>0.26242329205386095</v>
      </c>
      <c r="S81" s="22"/>
      <c r="T81" s="23"/>
    </row>
    <row r="82" spans="1:20" x14ac:dyDescent="0.2">
      <c r="A82" s="14" t="s">
        <v>133</v>
      </c>
      <c r="B82" s="22" t="s">
        <v>28</v>
      </c>
      <c r="C82" s="16">
        <f>VLOOKUP($A82,'[1]LHA Rates 2020 C19 uprate'!$A$3:$D$172,3,FALSE)</f>
        <v>70</v>
      </c>
      <c r="D82" s="16">
        <f>VLOOKUP($A82,'[1]LHA Rates 2020 C19 uprate'!$A$3:$D$172,4,FALSE)</f>
        <v>304.16682003688123</v>
      </c>
      <c r="E82" s="16">
        <v>342.72</v>
      </c>
      <c r="F82" s="16">
        <f t="shared" si="14"/>
        <v>646.88682003688132</v>
      </c>
      <c r="G82" s="16">
        <f t="shared" si="15"/>
        <v>396.53249999999997</v>
      </c>
      <c r="H82" s="16" t="str">
        <f t="shared" si="16"/>
        <v>Eligible</v>
      </c>
      <c r="I82" s="16">
        <f t="shared" si="17"/>
        <v>250.35432003688135</v>
      </c>
      <c r="J82" s="17">
        <f>VLOOKUP(A82,'[1]Table 2'!$A$3:$B$154,2,FALSE)</f>
        <v>70</v>
      </c>
      <c r="K82" s="16">
        <f t="shared" si="12"/>
        <v>0</v>
      </c>
      <c r="L82" s="18">
        <f t="shared" si="18"/>
        <v>0.96385542168674698</v>
      </c>
      <c r="M82" s="18">
        <f t="shared" si="19"/>
        <v>0.48192771084337349</v>
      </c>
      <c r="N82" s="19">
        <f>VLOOKUP(A82,'[1]BRMA LA Names'!$A$2:$B$153,2,FALSE)</f>
        <v>990.90599250629339</v>
      </c>
      <c r="O82" s="20">
        <f t="shared" si="20"/>
        <v>3.4110361187824214</v>
      </c>
      <c r="P82" s="20">
        <f t="shared" si="21"/>
        <v>1.7055180593912107</v>
      </c>
      <c r="Q82" s="20">
        <f t="shared" si="13"/>
        <v>0.2936241610738255</v>
      </c>
      <c r="R82" s="21">
        <f>VLOOKUP(B82,[2]Sheet1!$B$3:$C$15,2,FALSE)</f>
        <v>0.3508700622168312</v>
      </c>
      <c r="S82" s="22"/>
      <c r="T82" s="23"/>
    </row>
    <row r="83" spans="1:20" x14ac:dyDescent="0.2">
      <c r="A83" s="14" t="s">
        <v>134</v>
      </c>
      <c r="B83" s="22" t="s">
        <v>28</v>
      </c>
      <c r="C83" s="16">
        <f>VLOOKUP($A83,'[1]LHA Rates 2020 C19 uprate'!$A$3:$D$172,3,FALSE)</f>
        <v>78.59</v>
      </c>
      <c r="D83" s="16">
        <f>VLOOKUP($A83,'[1]LHA Rates 2020 C19 uprate'!$A$3:$D$172,4,FALSE)</f>
        <v>341.49243409569277</v>
      </c>
      <c r="E83" s="16">
        <v>342.72</v>
      </c>
      <c r="F83" s="16">
        <f t="shared" si="14"/>
        <v>684.21243409569274</v>
      </c>
      <c r="G83" s="16">
        <f t="shared" si="15"/>
        <v>396.53249999999997</v>
      </c>
      <c r="H83" s="16" t="str">
        <f t="shared" si="16"/>
        <v>Eligible</v>
      </c>
      <c r="I83" s="16">
        <f t="shared" si="17"/>
        <v>287.67993409569277</v>
      </c>
      <c r="J83" s="17">
        <f>VLOOKUP(A83,'[1]Table 2'!$A$3:$B$154,2,FALSE)</f>
        <v>78.59</v>
      </c>
      <c r="K83" s="16">
        <f t="shared" si="12"/>
        <v>0</v>
      </c>
      <c r="L83" s="18">
        <f t="shared" si="18"/>
        <v>1.0821342512908778</v>
      </c>
      <c r="M83" s="18">
        <f t="shared" si="19"/>
        <v>0.54106712564543891</v>
      </c>
      <c r="N83" s="19">
        <f>VLOOKUP(A83,'[1]BRMA LA Names'!$A$2:$B$153,2,FALSE)</f>
        <v>1076.4984538644239</v>
      </c>
      <c r="O83" s="20">
        <f t="shared" si="20"/>
        <v>3.7056745399808051</v>
      </c>
      <c r="P83" s="20">
        <f t="shared" si="21"/>
        <v>1.8528372699904025</v>
      </c>
      <c r="Q83" s="20">
        <f t="shared" si="13"/>
        <v>0.32965604026845641</v>
      </c>
      <c r="R83" s="21">
        <f>VLOOKUP(B83,[2]Sheet1!$B$3:$C$15,2,FALSE)</f>
        <v>0.3508700622168312</v>
      </c>
      <c r="S83" s="15" t="s">
        <v>25</v>
      </c>
      <c r="T83" s="25" t="s">
        <v>101</v>
      </c>
    </row>
    <row r="84" spans="1:20" x14ac:dyDescent="0.2">
      <c r="A84" s="14" t="s">
        <v>135</v>
      </c>
      <c r="B84" s="22" t="s">
        <v>57</v>
      </c>
      <c r="C84" s="16">
        <f>VLOOKUP($A84,'[1]LHA Rates 2020 C19 uprate'!$A$3:$D$172,3,FALSE)</f>
        <v>66.5</v>
      </c>
      <c r="D84" s="16">
        <f>VLOOKUP($A84,'[1]LHA Rates 2020 C19 uprate'!$A$3:$D$172,4,FALSE)</f>
        <v>288.95847903503716</v>
      </c>
      <c r="E84" s="16">
        <v>342.72</v>
      </c>
      <c r="F84" s="16">
        <f t="shared" si="14"/>
        <v>631.67847903503718</v>
      </c>
      <c r="G84" s="16">
        <f t="shared" si="15"/>
        <v>396.53249999999997</v>
      </c>
      <c r="H84" s="16" t="str">
        <f t="shared" si="16"/>
        <v>Eligible</v>
      </c>
      <c r="I84" s="16">
        <f t="shared" si="17"/>
        <v>235.14597903503721</v>
      </c>
      <c r="J84" s="17">
        <f>VLOOKUP(A84,'[1]Table 2'!$A$3:$B$154,2,FALSE)</f>
        <v>66.5</v>
      </c>
      <c r="K84" s="16">
        <f t="shared" si="12"/>
        <v>0</v>
      </c>
      <c r="L84" s="18">
        <f t="shared" si="18"/>
        <v>0.91566265060240959</v>
      </c>
      <c r="M84" s="18">
        <f t="shared" si="19"/>
        <v>0.45783132530120479</v>
      </c>
      <c r="N84" s="19">
        <f>VLOOKUP(A84,'[1]BRMA LA Names'!$A$2:$B$153,2,FALSE)</f>
        <v>574.96672012899728</v>
      </c>
      <c r="O84" s="20">
        <f t="shared" si="20"/>
        <v>1.9792313945920732</v>
      </c>
      <c r="P84" s="20">
        <f t="shared" si="21"/>
        <v>0.9896156972960366</v>
      </c>
      <c r="Q84" s="20">
        <f t="shared" si="13"/>
        <v>0.27894295302013422</v>
      </c>
      <c r="R84" s="21">
        <f>VLOOKUP(B84,[2]Sheet1!$B$3:$C$15,2,FALSE)</f>
        <v>0.23497217960382227</v>
      </c>
      <c r="S84" s="22"/>
      <c r="T84" s="23"/>
    </row>
    <row r="85" spans="1:20" x14ac:dyDescent="0.2">
      <c r="A85" s="14" t="s">
        <v>136</v>
      </c>
      <c r="B85" s="22" t="s">
        <v>44</v>
      </c>
      <c r="C85" s="16">
        <f>VLOOKUP($A85,'[1]LHA Rates 2020 C19 uprate'!$A$3:$D$172,3,FALSE)</f>
        <v>70</v>
      </c>
      <c r="D85" s="16">
        <f>VLOOKUP($A85,'[1]LHA Rates 2020 C19 uprate'!$A$3:$D$172,4,FALSE)</f>
        <v>304.16682003688123</v>
      </c>
      <c r="E85" s="16">
        <v>342.72</v>
      </c>
      <c r="F85" s="16">
        <f t="shared" si="14"/>
        <v>646.88682003688132</v>
      </c>
      <c r="G85" s="16">
        <f t="shared" si="15"/>
        <v>396.53249999999997</v>
      </c>
      <c r="H85" s="16" t="str">
        <f t="shared" si="16"/>
        <v>Eligible</v>
      </c>
      <c r="I85" s="16">
        <f t="shared" si="17"/>
        <v>250.35432003688135</v>
      </c>
      <c r="J85" s="17">
        <f>VLOOKUP(A85,'[1]Table 2'!$A$3:$B$154,2,FALSE)</f>
        <v>70</v>
      </c>
      <c r="K85" s="16">
        <f t="shared" si="12"/>
        <v>0</v>
      </c>
      <c r="L85" s="18">
        <f t="shared" si="18"/>
        <v>0.96385542168674698</v>
      </c>
      <c r="M85" s="18">
        <f t="shared" si="19"/>
        <v>0.48192771084337349</v>
      </c>
      <c r="N85" s="19">
        <f>VLOOKUP(A85,'[1]BRMA LA Names'!$A$2:$B$153,2,FALSE)</f>
        <v>685.00653403845934</v>
      </c>
      <c r="O85" s="20">
        <f t="shared" si="20"/>
        <v>2.3580259347279151</v>
      </c>
      <c r="P85" s="20">
        <f t="shared" si="21"/>
        <v>1.1790129673639576</v>
      </c>
      <c r="Q85" s="20">
        <f t="shared" si="13"/>
        <v>0.2936241610738255</v>
      </c>
      <c r="R85" s="21">
        <f>VLOOKUP(B85,[2]Sheet1!$B$3:$C$15,2,FALSE)</f>
        <v>0.31126051422229023</v>
      </c>
      <c r="S85" s="22"/>
      <c r="T85" s="23"/>
    </row>
    <row r="86" spans="1:20" x14ac:dyDescent="0.2">
      <c r="A86" s="14" t="s">
        <v>137</v>
      </c>
      <c r="B86" s="22" t="s">
        <v>35</v>
      </c>
      <c r="C86" s="16">
        <f>VLOOKUP($A86,'[1]LHA Rates 2020 C19 uprate'!$A$3:$D$172,3,FALSE)</f>
        <v>68</v>
      </c>
      <c r="D86" s="16">
        <f>VLOOKUP($A86,'[1]LHA Rates 2020 C19 uprate'!$A$3:$D$172,4,FALSE)</f>
        <v>295.4763394643989</v>
      </c>
      <c r="E86" s="16">
        <v>342.72</v>
      </c>
      <c r="F86" s="16">
        <f t="shared" si="14"/>
        <v>638.19633946439899</v>
      </c>
      <c r="G86" s="16">
        <f t="shared" si="15"/>
        <v>396.53249999999997</v>
      </c>
      <c r="H86" s="16" t="str">
        <f t="shared" si="16"/>
        <v>Eligible</v>
      </c>
      <c r="I86" s="16">
        <f t="shared" si="17"/>
        <v>241.66383946439902</v>
      </c>
      <c r="J86" s="17">
        <f>VLOOKUP(A86,'[1]Table 2'!$A$3:$B$154,2,FALSE)</f>
        <v>68</v>
      </c>
      <c r="K86" s="16">
        <f t="shared" si="12"/>
        <v>0</v>
      </c>
      <c r="L86" s="18">
        <f t="shared" si="18"/>
        <v>0.9363166953528399</v>
      </c>
      <c r="M86" s="18">
        <f t="shared" si="19"/>
        <v>0.46815834767641995</v>
      </c>
      <c r="N86" s="19">
        <f>VLOOKUP(A86,'[1]BRMA LA Names'!$A$2:$B$153,2,FALSE)</f>
        <v>549.35363243526854</v>
      </c>
      <c r="O86" s="20">
        <f t="shared" si="20"/>
        <v>1.8910624180215785</v>
      </c>
      <c r="P86" s="20">
        <f t="shared" si="21"/>
        <v>0.94553120901078924</v>
      </c>
      <c r="Q86" s="20">
        <f t="shared" si="13"/>
        <v>0.28523489932885904</v>
      </c>
      <c r="R86" s="21">
        <f>VLOOKUP(B86,[2]Sheet1!$B$3:$C$15,2,FALSE)</f>
        <v>0.19009663595562062</v>
      </c>
      <c r="S86" s="15" t="s">
        <v>25</v>
      </c>
      <c r="T86" s="25" t="s">
        <v>32</v>
      </c>
    </row>
    <row r="87" spans="1:20" x14ac:dyDescent="0.2">
      <c r="A87" s="14" t="s">
        <v>138</v>
      </c>
      <c r="B87" s="22" t="s">
        <v>44</v>
      </c>
      <c r="C87" s="16">
        <f>VLOOKUP($A87,'[1]LHA Rates 2020 C19 uprate'!$A$3:$D$172,3,FALSE)</f>
        <v>69.040000000000006</v>
      </c>
      <c r="D87" s="16">
        <f>VLOOKUP($A87,'[1]LHA Rates 2020 C19 uprate'!$A$3:$D$172,4,FALSE)</f>
        <v>299.99538936208972</v>
      </c>
      <c r="E87" s="16">
        <v>342.72</v>
      </c>
      <c r="F87" s="16">
        <f t="shared" si="14"/>
        <v>642.71538936208981</v>
      </c>
      <c r="G87" s="16">
        <f t="shared" si="15"/>
        <v>396.53249999999997</v>
      </c>
      <c r="H87" s="16" t="str">
        <f t="shared" si="16"/>
        <v>Eligible</v>
      </c>
      <c r="I87" s="16">
        <f t="shared" si="17"/>
        <v>246.18288936208984</v>
      </c>
      <c r="J87" s="17">
        <f>VLOOKUP(A87,'[1]Table 2'!$A$3:$B$154,2,FALSE)</f>
        <v>69.040000000000006</v>
      </c>
      <c r="K87" s="16">
        <f t="shared" si="12"/>
        <v>0</v>
      </c>
      <c r="L87" s="18">
        <f t="shared" si="18"/>
        <v>0.95063683304647173</v>
      </c>
      <c r="M87" s="18">
        <f t="shared" si="19"/>
        <v>0.47531841652323586</v>
      </c>
      <c r="N87" s="19">
        <f>VLOOKUP(A87,'[1]BRMA LA Names'!$A$2:$B$153,2,FALSE)</f>
        <v>672.86567269530883</v>
      </c>
      <c r="O87" s="20">
        <f t="shared" si="20"/>
        <v>2.3162329524795484</v>
      </c>
      <c r="P87" s="20">
        <f t="shared" si="21"/>
        <v>1.1581164762397742</v>
      </c>
      <c r="Q87" s="20">
        <f t="shared" si="13"/>
        <v>0.28959731543624162</v>
      </c>
      <c r="R87" s="21">
        <f>VLOOKUP(B87,[2]Sheet1!$B$3:$C$15,2,FALSE)</f>
        <v>0.31126051422229023</v>
      </c>
      <c r="S87" s="15" t="s">
        <v>25</v>
      </c>
      <c r="T87" s="25" t="s">
        <v>101</v>
      </c>
    </row>
    <row r="88" spans="1:20" x14ac:dyDescent="0.2">
      <c r="A88" s="14" t="s">
        <v>139</v>
      </c>
      <c r="B88" s="22" t="s">
        <v>77</v>
      </c>
      <c r="C88" s="16">
        <f>VLOOKUP($A88,'[1]LHA Rates 2020 C19 uprate'!$A$3:$D$172,3,FALSE)</f>
        <v>66.5</v>
      </c>
      <c r="D88" s="16">
        <f>VLOOKUP($A88,'[1]LHA Rates 2020 C19 uprate'!$A$3:$D$172,4,FALSE)</f>
        <v>288.95847903503716</v>
      </c>
      <c r="E88" s="16">
        <v>342.72</v>
      </c>
      <c r="F88" s="16">
        <f t="shared" si="14"/>
        <v>631.67847903503718</v>
      </c>
      <c r="G88" s="16">
        <f t="shared" si="15"/>
        <v>396.53249999999997</v>
      </c>
      <c r="H88" s="16" t="str">
        <f t="shared" si="16"/>
        <v>Eligible</v>
      </c>
      <c r="I88" s="16">
        <f t="shared" si="17"/>
        <v>235.14597903503721</v>
      </c>
      <c r="J88" s="17">
        <f>VLOOKUP(A88,'[1]Table 2'!$A$3:$B$154,2,FALSE)</f>
        <v>66.5</v>
      </c>
      <c r="K88" s="16">
        <f t="shared" si="12"/>
        <v>0</v>
      </c>
      <c r="L88" s="18">
        <f t="shared" si="18"/>
        <v>0.91566265060240959</v>
      </c>
      <c r="M88" s="18">
        <f t="shared" si="19"/>
        <v>0.45783132530120479</v>
      </c>
      <c r="N88" s="19">
        <f>VLOOKUP(A88,'[1]BRMA LA Names'!$A$2:$B$153,2,FALSE)</f>
        <v>671.47765235508712</v>
      </c>
      <c r="O88" s="20">
        <f t="shared" si="20"/>
        <v>2.3114549134426405</v>
      </c>
      <c r="P88" s="20">
        <f t="shared" si="21"/>
        <v>1.1557274567213203</v>
      </c>
      <c r="Q88" s="20">
        <f t="shared" si="13"/>
        <v>0.27894295302013422</v>
      </c>
      <c r="R88" s="21">
        <f>VLOOKUP(B88,[2]Sheet1!$B$3:$C$15,2,FALSE)</f>
        <v>0.25471001996931208</v>
      </c>
      <c r="S88" s="15" t="s">
        <v>25</v>
      </c>
      <c r="T88" s="25" t="s">
        <v>51</v>
      </c>
    </row>
    <row r="89" spans="1:20" x14ac:dyDescent="0.2">
      <c r="A89" s="14" t="s">
        <v>140</v>
      </c>
      <c r="B89" s="22" t="s">
        <v>28</v>
      </c>
      <c r="C89" s="16">
        <f>VLOOKUP($A89,'[1]LHA Rates 2020 C19 uprate'!$A$3:$D$172,3,FALSE)</f>
        <v>88.85</v>
      </c>
      <c r="D89" s="16">
        <f>VLOOKUP($A89,'[1]LHA Rates 2020 C19 uprate'!$A$3:$D$172,4,FALSE)</f>
        <v>386.07459943252707</v>
      </c>
      <c r="E89" s="16">
        <v>342.72</v>
      </c>
      <c r="F89" s="16">
        <f t="shared" si="14"/>
        <v>728.79459943252709</v>
      </c>
      <c r="G89" s="16">
        <f t="shared" si="15"/>
        <v>396.53249999999997</v>
      </c>
      <c r="H89" s="16" t="str">
        <f t="shared" si="16"/>
        <v>Eligible</v>
      </c>
      <c r="I89" s="16">
        <f t="shared" si="17"/>
        <v>332.26209943252712</v>
      </c>
      <c r="J89" s="17">
        <f>VLOOKUP(A89,'[1]Table 2'!$A$3:$B$154,2,FALSE)</f>
        <v>88.85</v>
      </c>
      <c r="K89" s="16">
        <f t="shared" si="12"/>
        <v>0</v>
      </c>
      <c r="L89" s="18">
        <f t="shared" si="18"/>
        <v>1.2234079173838208</v>
      </c>
      <c r="M89" s="18">
        <f t="shared" si="19"/>
        <v>0.61170395869191041</v>
      </c>
      <c r="N89" s="19">
        <f>VLOOKUP(A89,'[1]BRMA LA Names'!$A$2:$B$153,2,FALSE)</f>
        <v>923.46746359748795</v>
      </c>
      <c r="O89" s="20">
        <f t="shared" si="20"/>
        <v>3.1788897197848121</v>
      </c>
      <c r="P89" s="20">
        <f t="shared" si="21"/>
        <v>1.589444859892406</v>
      </c>
      <c r="Q89" s="20">
        <f t="shared" si="13"/>
        <v>0.37269295302013422</v>
      </c>
      <c r="R89" s="21">
        <f>VLOOKUP(B89,[2]Sheet1!$B$3:$C$15,2,FALSE)</f>
        <v>0.3508700622168312</v>
      </c>
      <c r="S89" s="22"/>
      <c r="T89" s="23"/>
    </row>
    <row r="90" spans="1:20" x14ac:dyDescent="0.2">
      <c r="A90" s="14" t="s">
        <v>141</v>
      </c>
      <c r="B90" s="22" t="s">
        <v>70</v>
      </c>
      <c r="C90" s="16">
        <f>VLOOKUP($A90,'[1]LHA Rates 2020 C19 uprate'!$A$3:$D$172,3,FALSE)</f>
        <v>113.11</v>
      </c>
      <c r="D90" s="16">
        <f>VLOOKUP($A90,'[1]LHA Rates 2020 C19 uprate'!$A$3:$D$172,4,FALSE)</f>
        <v>491.49012877673761</v>
      </c>
      <c r="E90" s="16">
        <v>342.72</v>
      </c>
      <c r="F90" s="16">
        <f t="shared" si="14"/>
        <v>834.21012877673763</v>
      </c>
      <c r="G90" s="16">
        <f t="shared" si="15"/>
        <v>396.53249999999997</v>
      </c>
      <c r="H90" s="16" t="str">
        <f t="shared" si="16"/>
        <v>Eligible</v>
      </c>
      <c r="I90" s="16">
        <f t="shared" si="17"/>
        <v>437.67762877673766</v>
      </c>
      <c r="J90" s="17">
        <f>VLOOKUP(A90,'[1]Table 2'!$A$3:$B$154,2,FALSE)</f>
        <v>113.11</v>
      </c>
      <c r="K90" s="16">
        <f t="shared" si="12"/>
        <v>0</v>
      </c>
      <c r="L90" s="18">
        <f t="shared" si="18"/>
        <v>1.5574526678141136</v>
      </c>
      <c r="M90" s="18">
        <f t="shared" si="19"/>
        <v>0.77872633390705681</v>
      </c>
      <c r="N90" s="19">
        <f>VLOOKUP(A90,'[1]BRMA LA Names'!$A$2:$B$153,2,FALSE)</f>
        <v>1549.4582564498753</v>
      </c>
      <c r="O90" s="20">
        <f t="shared" si="20"/>
        <v>5.3337633612732365</v>
      </c>
      <c r="P90" s="20">
        <f t="shared" si="21"/>
        <v>2.6668816806366182</v>
      </c>
      <c r="Q90" s="20">
        <f t="shared" si="13"/>
        <v>0.47445469798657719</v>
      </c>
      <c r="R90" s="21">
        <f>VLOOKUP(B90,[2]Sheet1!$B$3:$C$15,2,FALSE)</f>
        <v>0.45907710199779322</v>
      </c>
      <c r="S90" s="15" t="s">
        <v>25</v>
      </c>
      <c r="T90" s="25" t="s">
        <v>32</v>
      </c>
    </row>
    <row r="91" spans="1:20" x14ac:dyDescent="0.2">
      <c r="A91" s="14" t="s">
        <v>142</v>
      </c>
      <c r="B91" s="22" t="s">
        <v>77</v>
      </c>
      <c r="C91" s="16">
        <f>VLOOKUP($A91,'[1]LHA Rates 2020 C19 uprate'!$A$3:$D$172,3,FALSE)</f>
        <v>89.5</v>
      </c>
      <c r="D91" s="16">
        <f>VLOOKUP($A91,'[1]LHA Rates 2020 C19 uprate'!$A$3:$D$172,4,FALSE)</f>
        <v>388.89900561858383</v>
      </c>
      <c r="E91" s="16">
        <v>342.72</v>
      </c>
      <c r="F91" s="16">
        <f t="shared" si="14"/>
        <v>731.61900561858386</v>
      </c>
      <c r="G91" s="16">
        <f t="shared" si="15"/>
        <v>396.53249999999997</v>
      </c>
      <c r="H91" s="16" t="str">
        <f t="shared" si="16"/>
        <v>Eligible</v>
      </c>
      <c r="I91" s="16">
        <f t="shared" si="17"/>
        <v>335.08650561858389</v>
      </c>
      <c r="J91" s="17">
        <f>VLOOKUP(A91,'[1]Table 2'!$A$3:$B$154,2,FALSE)</f>
        <v>89.5</v>
      </c>
      <c r="K91" s="16">
        <f t="shared" si="12"/>
        <v>0</v>
      </c>
      <c r="L91" s="18">
        <f t="shared" si="18"/>
        <v>1.2323580034423407</v>
      </c>
      <c r="M91" s="18">
        <f t="shared" si="19"/>
        <v>0.61617900172117035</v>
      </c>
      <c r="N91" s="19">
        <f>VLOOKUP(A91,'[1]BRMA LA Names'!$A$2:$B$153,2,FALSE)</f>
        <v>740.20977981350154</v>
      </c>
      <c r="O91" s="20">
        <f t="shared" si="20"/>
        <v>2.5480543194957024</v>
      </c>
      <c r="P91" s="20">
        <f t="shared" si="21"/>
        <v>1.2740271597478512</v>
      </c>
      <c r="Q91" s="20">
        <f t="shared" si="13"/>
        <v>0.37541946308724833</v>
      </c>
      <c r="R91" s="21">
        <f>VLOOKUP(B91,[2]Sheet1!$B$3:$C$15,2,FALSE)</f>
        <v>0.25471001996931208</v>
      </c>
      <c r="S91" s="15" t="s">
        <v>25</v>
      </c>
      <c r="T91" s="25" t="s">
        <v>51</v>
      </c>
    </row>
    <row r="92" spans="1:20" x14ac:dyDescent="0.2">
      <c r="A92" s="14" t="s">
        <v>143</v>
      </c>
      <c r="B92" s="22" t="s">
        <v>77</v>
      </c>
      <c r="C92" s="16">
        <f>VLOOKUP($A92,'[1]LHA Rates 2020 C19 uprate'!$A$3:$D$172,3,FALSE)</f>
        <v>80</v>
      </c>
      <c r="D92" s="16">
        <f>VLOOKUP($A92,'[1]LHA Rates 2020 C19 uprate'!$A$3:$D$172,4,FALSE)</f>
        <v>347.61922289929282</v>
      </c>
      <c r="E92" s="16">
        <v>342.72</v>
      </c>
      <c r="F92" s="16">
        <f t="shared" si="14"/>
        <v>690.33922289929285</v>
      </c>
      <c r="G92" s="16">
        <f t="shared" si="15"/>
        <v>396.53249999999997</v>
      </c>
      <c r="H92" s="16" t="str">
        <f t="shared" si="16"/>
        <v>Eligible</v>
      </c>
      <c r="I92" s="16">
        <f t="shared" si="17"/>
        <v>293.80672289929288</v>
      </c>
      <c r="J92" s="17">
        <f>VLOOKUP(A92,'[1]Table 2'!$A$3:$B$154,2,FALSE)</f>
        <v>80</v>
      </c>
      <c r="K92" s="16">
        <f t="shared" si="12"/>
        <v>0</v>
      </c>
      <c r="L92" s="18">
        <f t="shared" si="18"/>
        <v>1.1015490533562822</v>
      </c>
      <c r="M92" s="18">
        <f t="shared" si="19"/>
        <v>0.55077452667814109</v>
      </c>
      <c r="N92" s="19">
        <f>VLOOKUP(A92,'[1]BRMA LA Names'!$A$2:$B$153,2,FALSE)</f>
        <v>747.47434789294971</v>
      </c>
      <c r="O92" s="20">
        <f t="shared" si="20"/>
        <v>2.5730614385299475</v>
      </c>
      <c r="P92" s="20">
        <f t="shared" si="21"/>
        <v>1.2865307192649738</v>
      </c>
      <c r="Q92" s="20">
        <f t="shared" si="13"/>
        <v>0.33557046979865773</v>
      </c>
      <c r="R92" s="21">
        <f>VLOOKUP(B92,[2]Sheet1!$B$3:$C$15,2,FALSE)</f>
        <v>0.25471001996931208</v>
      </c>
      <c r="S92" s="15" t="s">
        <v>25</v>
      </c>
      <c r="T92" s="25" t="s">
        <v>51</v>
      </c>
    </row>
    <row r="93" spans="1:20" x14ac:dyDescent="0.2">
      <c r="A93" s="14" t="s">
        <v>144</v>
      </c>
      <c r="B93" s="22" t="s">
        <v>35</v>
      </c>
      <c r="C93" s="16">
        <f>VLOOKUP($A93,'[1]LHA Rates 2020 C19 uprate'!$A$3:$D$172,3,FALSE)</f>
        <v>73.900000000000006</v>
      </c>
      <c r="D93" s="16">
        <f>VLOOKUP($A93,'[1]LHA Rates 2020 C19 uprate'!$A$3:$D$172,4,FALSE)</f>
        <v>321.11325715322175</v>
      </c>
      <c r="E93" s="16">
        <v>342.72</v>
      </c>
      <c r="F93" s="16">
        <f t="shared" si="14"/>
        <v>663.83325715322178</v>
      </c>
      <c r="G93" s="16">
        <f t="shared" si="15"/>
        <v>396.53249999999997</v>
      </c>
      <c r="H93" s="16" t="str">
        <f t="shared" si="16"/>
        <v>Eligible</v>
      </c>
      <c r="I93" s="16">
        <f t="shared" si="17"/>
        <v>267.30075715322181</v>
      </c>
      <c r="J93" s="17">
        <f>VLOOKUP(A93,'[1]Table 2'!$A$3:$B$154,2,FALSE)</f>
        <v>73.900000000000006</v>
      </c>
      <c r="K93" s="16">
        <f t="shared" si="12"/>
        <v>0</v>
      </c>
      <c r="L93" s="18">
        <f t="shared" si="18"/>
        <v>1.0175559380378658</v>
      </c>
      <c r="M93" s="18">
        <f t="shared" si="19"/>
        <v>0.50877796901893291</v>
      </c>
      <c r="N93" s="19">
        <f>VLOOKUP(A93,'[1]BRMA LA Names'!$A$2:$B$153,2,FALSE)</f>
        <v>547.09587502789384</v>
      </c>
      <c r="O93" s="20">
        <f t="shared" si="20"/>
        <v>1.8832904476003229</v>
      </c>
      <c r="P93" s="20">
        <f t="shared" si="21"/>
        <v>0.94164522380016147</v>
      </c>
      <c r="Q93" s="20">
        <f t="shared" si="13"/>
        <v>0.30998322147651008</v>
      </c>
      <c r="R93" s="21">
        <f>VLOOKUP(B93,[2]Sheet1!$B$3:$C$15,2,FALSE)</f>
        <v>0.19009663595562062</v>
      </c>
      <c r="S93" s="15" t="s">
        <v>25</v>
      </c>
      <c r="T93" s="25" t="s">
        <v>32</v>
      </c>
    </row>
    <row r="94" spans="1:20" x14ac:dyDescent="0.2">
      <c r="A94" s="14" t="s">
        <v>145</v>
      </c>
      <c r="B94" s="22" t="s">
        <v>77</v>
      </c>
      <c r="C94" s="16">
        <f>VLOOKUP($A94,'[1]LHA Rates 2020 C19 uprate'!$A$3:$D$172,3,FALSE)</f>
        <v>80.55</v>
      </c>
      <c r="D94" s="16">
        <f>VLOOKUP($A94,'[1]LHA Rates 2020 C19 uprate'!$A$3:$D$172,4,FALSE)</f>
        <v>350.00910505672545</v>
      </c>
      <c r="E94" s="16">
        <v>342.72</v>
      </c>
      <c r="F94" s="16">
        <f t="shared" si="14"/>
        <v>692.72910505672553</v>
      </c>
      <c r="G94" s="16">
        <f t="shared" si="15"/>
        <v>396.53249999999997</v>
      </c>
      <c r="H94" s="16" t="str">
        <f t="shared" si="16"/>
        <v>Eligible</v>
      </c>
      <c r="I94" s="16">
        <f t="shared" si="17"/>
        <v>296.19660505672556</v>
      </c>
      <c r="J94" s="17">
        <f>VLOOKUP(A94,'[1]Table 2'!$A$3:$B$154,2,FALSE)</f>
        <v>80.55</v>
      </c>
      <c r="K94" s="16">
        <f t="shared" si="12"/>
        <v>0</v>
      </c>
      <c r="L94" s="18">
        <f t="shared" si="18"/>
        <v>1.1091222030981067</v>
      </c>
      <c r="M94" s="18">
        <f t="shared" si="19"/>
        <v>0.55456110154905336</v>
      </c>
      <c r="N94" s="19">
        <f>VLOOKUP(A94,'[1]BRMA LA Names'!$A$2:$B$153,2,FALSE)</f>
        <v>667.0135481049241</v>
      </c>
      <c r="O94" s="20">
        <f t="shared" si="20"/>
        <v>2.2960879452837317</v>
      </c>
      <c r="P94" s="20">
        <f t="shared" si="21"/>
        <v>1.1480439726418659</v>
      </c>
      <c r="Q94" s="20">
        <f t="shared" si="13"/>
        <v>0.33787751677852346</v>
      </c>
      <c r="R94" s="21">
        <f>VLOOKUP(B94,[2]Sheet1!$B$3:$C$15,2,FALSE)</f>
        <v>0.25471001996931208</v>
      </c>
      <c r="S94" s="15" t="s">
        <v>25</v>
      </c>
      <c r="T94" s="25" t="s">
        <v>51</v>
      </c>
    </row>
    <row r="95" spans="1:20" x14ac:dyDescent="0.2">
      <c r="A95" s="14" t="s">
        <v>146</v>
      </c>
      <c r="B95" s="22" t="s">
        <v>57</v>
      </c>
      <c r="C95" s="16">
        <f>VLOOKUP($A95,'[1]LHA Rates 2020 C19 uprate'!$A$3:$D$172,3,FALSE)</f>
        <v>66.39</v>
      </c>
      <c r="D95" s="16">
        <f>VLOOKUP($A95,'[1]LHA Rates 2020 C19 uprate'!$A$3:$D$172,4,FALSE)</f>
        <v>288.48050260355063</v>
      </c>
      <c r="E95" s="16">
        <v>342.72</v>
      </c>
      <c r="F95" s="16">
        <f t="shared" si="14"/>
        <v>631.2005026035506</v>
      </c>
      <c r="G95" s="16">
        <f t="shared" si="15"/>
        <v>396.53249999999997</v>
      </c>
      <c r="H95" s="16" t="str">
        <f t="shared" si="16"/>
        <v>Eligible</v>
      </c>
      <c r="I95" s="16">
        <f t="shared" si="17"/>
        <v>234.66800260355063</v>
      </c>
      <c r="J95" s="17">
        <f>VLOOKUP(A95,'[1]Table 2'!$A$3:$B$154,2,FALSE)</f>
        <v>66.39</v>
      </c>
      <c r="K95" s="16">
        <f t="shared" si="12"/>
        <v>0</v>
      </c>
      <c r="L95" s="18">
        <f t="shared" si="18"/>
        <v>0.91414802065404477</v>
      </c>
      <c r="M95" s="18">
        <f t="shared" si="19"/>
        <v>0.45707401032702238</v>
      </c>
      <c r="N95" s="19">
        <f>VLOOKUP(A95,'[1]BRMA LA Names'!$A$2:$B$153,2,FALSE)</f>
        <v>513.41460975258747</v>
      </c>
      <c r="O95" s="20">
        <f t="shared" si="20"/>
        <v>1.7673480542257745</v>
      </c>
      <c r="P95" s="20">
        <f t="shared" si="21"/>
        <v>0.88367402711288723</v>
      </c>
      <c r="Q95" s="20">
        <f t="shared" si="13"/>
        <v>0.27848154362416105</v>
      </c>
      <c r="R95" s="21">
        <f>VLOOKUP(B95,[2]Sheet1!$B$3:$C$15,2,FALSE)</f>
        <v>0.23497217960382227</v>
      </c>
      <c r="S95" s="22"/>
      <c r="T95" s="23"/>
    </row>
    <row r="96" spans="1:20" x14ac:dyDescent="0.2">
      <c r="A96" s="14" t="s">
        <v>147</v>
      </c>
      <c r="B96" s="22" t="s">
        <v>70</v>
      </c>
      <c r="C96" s="16">
        <f>VLOOKUP($A96,'[1]LHA Rates 2020 C19 uprate'!$A$3:$D$172,3,FALSE)</f>
        <v>113.11</v>
      </c>
      <c r="D96" s="16">
        <f>VLOOKUP($A96,'[1]LHA Rates 2020 C19 uprate'!$A$3:$D$172,4,FALSE)</f>
        <v>491.49012877673761</v>
      </c>
      <c r="E96" s="16">
        <v>342.72</v>
      </c>
      <c r="F96" s="16">
        <f t="shared" si="14"/>
        <v>834.21012877673763</v>
      </c>
      <c r="G96" s="16">
        <f t="shared" si="15"/>
        <v>396.53249999999997</v>
      </c>
      <c r="H96" s="16" t="str">
        <f t="shared" si="16"/>
        <v>Eligible</v>
      </c>
      <c r="I96" s="16">
        <f t="shared" si="17"/>
        <v>437.67762877673766</v>
      </c>
      <c r="J96" s="17">
        <f>VLOOKUP(A96,'[1]Table 2'!$A$3:$B$154,2,FALSE)</f>
        <v>113.11</v>
      </c>
      <c r="K96" s="16">
        <f t="shared" si="12"/>
        <v>0</v>
      </c>
      <c r="L96" s="18">
        <f t="shared" si="18"/>
        <v>1.5574526678141136</v>
      </c>
      <c r="M96" s="18">
        <f t="shared" si="19"/>
        <v>0.77872633390705681</v>
      </c>
      <c r="N96" s="19">
        <f>VLOOKUP(A96,'[1]BRMA LA Names'!$A$2:$B$153,2,FALSE)</f>
        <v>1195.9019379578899</v>
      </c>
      <c r="O96" s="20">
        <f t="shared" si="20"/>
        <v>4.1167020239514285</v>
      </c>
      <c r="P96" s="20">
        <f t="shared" si="21"/>
        <v>2.0583510119757142</v>
      </c>
      <c r="Q96" s="20">
        <f t="shared" si="13"/>
        <v>0.47445469798657719</v>
      </c>
      <c r="R96" s="21">
        <f>VLOOKUP(B96,[2]Sheet1!$B$3:$C$15,2,FALSE)</f>
        <v>0.45907710199779322</v>
      </c>
      <c r="S96" s="15" t="s">
        <v>25</v>
      </c>
      <c r="T96" s="25" t="s">
        <v>32</v>
      </c>
    </row>
    <row r="97" spans="1:20" x14ac:dyDescent="0.2">
      <c r="A97" s="14" t="s">
        <v>148</v>
      </c>
      <c r="B97" s="22" t="s">
        <v>70</v>
      </c>
      <c r="C97" s="16">
        <f>VLOOKUP($A97,'[1]LHA Rates 2020 C19 uprate'!$A$3:$D$172,3,FALSE)</f>
        <v>101.61</v>
      </c>
      <c r="D97" s="16">
        <f>VLOOKUP($A97,'[1]LHA Rates 2020 C19 uprate'!$A$3:$D$172,4,FALSE)</f>
        <v>441.51986548496427</v>
      </c>
      <c r="E97" s="16">
        <v>342.72</v>
      </c>
      <c r="F97" s="16">
        <f t="shared" si="14"/>
        <v>784.2398654849643</v>
      </c>
      <c r="G97" s="16">
        <f t="shared" si="15"/>
        <v>396.53249999999997</v>
      </c>
      <c r="H97" s="16" t="str">
        <f t="shared" si="16"/>
        <v>Eligible</v>
      </c>
      <c r="I97" s="16">
        <f t="shared" si="17"/>
        <v>387.70736548496433</v>
      </c>
      <c r="J97" s="17">
        <f>VLOOKUP(A97,'[1]Table 2'!$A$3:$B$154,2,FALSE)</f>
        <v>101.61</v>
      </c>
      <c r="K97" s="16">
        <f t="shared" si="12"/>
        <v>0</v>
      </c>
      <c r="L97" s="18">
        <f t="shared" si="18"/>
        <v>1.399104991394148</v>
      </c>
      <c r="M97" s="18">
        <f t="shared" si="19"/>
        <v>0.69955249569707401</v>
      </c>
      <c r="N97" s="19">
        <f>VLOOKUP(A97,'[1]BRMA LA Names'!$A$2:$B$153,2,FALSE)</f>
        <v>1345.0681967478959</v>
      </c>
      <c r="O97" s="20">
        <f t="shared" si="20"/>
        <v>4.6301831213352695</v>
      </c>
      <c r="P97" s="20">
        <f t="shared" si="21"/>
        <v>2.3150915606676348</v>
      </c>
      <c r="Q97" s="20">
        <f t="shared" si="13"/>
        <v>0.42621644295302014</v>
      </c>
      <c r="R97" s="21">
        <f>VLOOKUP(B97,[2]Sheet1!$B$3:$C$15,2,FALSE)</f>
        <v>0.45907710199779322</v>
      </c>
      <c r="S97" s="15" t="s">
        <v>25</v>
      </c>
      <c r="T97" s="25" t="s">
        <v>32</v>
      </c>
    </row>
    <row r="98" spans="1:20" x14ac:dyDescent="0.2">
      <c r="A98" s="14" t="s">
        <v>149</v>
      </c>
      <c r="B98" s="22" t="s">
        <v>70</v>
      </c>
      <c r="C98" s="16">
        <f>VLOOKUP($A98,'[1]LHA Rates 2020 C19 uprate'!$A$3:$D$172,3,FALSE)</f>
        <v>113.11</v>
      </c>
      <c r="D98" s="16">
        <f>VLOOKUP($A98,'[1]LHA Rates 2020 C19 uprate'!$A$3:$D$172,4,FALSE)</f>
        <v>491.49012877673761</v>
      </c>
      <c r="E98" s="16">
        <v>342.72</v>
      </c>
      <c r="F98" s="16">
        <f t="shared" si="14"/>
        <v>834.21012877673763</v>
      </c>
      <c r="G98" s="16">
        <f t="shared" si="15"/>
        <v>396.53249999999997</v>
      </c>
      <c r="H98" s="16" t="str">
        <f t="shared" si="16"/>
        <v>Eligible</v>
      </c>
      <c r="I98" s="16">
        <f t="shared" si="17"/>
        <v>437.67762877673766</v>
      </c>
      <c r="J98" s="17">
        <f>VLOOKUP(A98,'[1]Table 2'!$A$3:$B$154,2,FALSE)</f>
        <v>113.11</v>
      </c>
      <c r="K98" s="16">
        <f t="shared" si="12"/>
        <v>0</v>
      </c>
      <c r="L98" s="18">
        <f t="shared" si="18"/>
        <v>1.5574526678141136</v>
      </c>
      <c r="M98" s="18">
        <f t="shared" si="19"/>
        <v>0.77872633390705681</v>
      </c>
      <c r="N98" s="19">
        <f>VLOOKUP(A98,'[1]BRMA LA Names'!$A$2:$B$153,2,FALSE)</f>
        <v>1362.0293165387561</v>
      </c>
      <c r="O98" s="20">
        <f t="shared" si="20"/>
        <v>4.6885690758649092</v>
      </c>
      <c r="P98" s="20">
        <f t="shared" si="21"/>
        <v>2.3442845379324546</v>
      </c>
      <c r="Q98" s="20">
        <f t="shared" si="13"/>
        <v>0.47445469798657719</v>
      </c>
      <c r="R98" s="21">
        <f>VLOOKUP(B98,[2]Sheet1!$B$3:$C$15,2,FALSE)</f>
        <v>0.45907710199779322</v>
      </c>
      <c r="S98" s="15" t="s">
        <v>25</v>
      </c>
      <c r="T98" s="25" t="s">
        <v>32</v>
      </c>
    </row>
    <row r="99" spans="1:20" x14ac:dyDescent="0.2">
      <c r="A99" s="14" t="s">
        <v>150</v>
      </c>
      <c r="B99" s="22" t="s">
        <v>70</v>
      </c>
      <c r="C99" s="16">
        <f>VLOOKUP($A99,'[1]LHA Rates 2020 C19 uprate'!$A$3:$D$172,3,FALSE)</f>
        <v>103.56</v>
      </c>
      <c r="D99" s="16">
        <f>VLOOKUP($A99,'[1]LHA Rates 2020 C19 uprate'!$A$3:$D$172,4,FALSE)</f>
        <v>449.99308404313456</v>
      </c>
      <c r="E99" s="16">
        <v>342.72</v>
      </c>
      <c r="F99" s="16">
        <f t="shared" si="14"/>
        <v>792.71308404313459</v>
      </c>
      <c r="G99" s="16">
        <f t="shared" si="15"/>
        <v>396.53249999999997</v>
      </c>
      <c r="H99" s="16" t="str">
        <f t="shared" si="16"/>
        <v>Eligible</v>
      </c>
      <c r="I99" s="16">
        <f t="shared" si="17"/>
        <v>396.18058404313462</v>
      </c>
      <c r="J99" s="17">
        <f>VLOOKUP(A99,'[1]Table 2'!$A$3:$B$154,2,FALSE)</f>
        <v>103.56</v>
      </c>
      <c r="K99" s="16">
        <f t="shared" si="12"/>
        <v>0</v>
      </c>
      <c r="L99" s="18">
        <f t="shared" si="18"/>
        <v>1.4259552495697074</v>
      </c>
      <c r="M99" s="18">
        <f t="shared" si="19"/>
        <v>0.71297762478485371</v>
      </c>
      <c r="N99" s="19">
        <f>VLOOKUP(A99,'[1]BRMA LA Names'!$A$2:$B$153,2,FALSE)</f>
        <v>1257.6927311586173</v>
      </c>
      <c r="O99" s="20">
        <f t="shared" si="20"/>
        <v>4.3294069919401625</v>
      </c>
      <c r="P99" s="20">
        <f t="shared" si="21"/>
        <v>2.1647034959700813</v>
      </c>
      <c r="Q99" s="20">
        <f t="shared" si="13"/>
        <v>0.4343959731543624</v>
      </c>
      <c r="R99" s="21">
        <f>VLOOKUP(B99,[2]Sheet1!$B$3:$C$15,2,FALSE)</f>
        <v>0.45907710199779322</v>
      </c>
      <c r="S99" s="15" t="s">
        <v>25</v>
      </c>
      <c r="T99" s="25" t="s">
        <v>32</v>
      </c>
    </row>
    <row r="100" spans="1:20" x14ac:dyDescent="0.2">
      <c r="A100" s="14" t="s">
        <v>151</v>
      </c>
      <c r="B100" s="22" t="s">
        <v>70</v>
      </c>
      <c r="C100" s="16">
        <f>VLOOKUP($A100,'[1]LHA Rates 2020 C19 uprate'!$A$3:$D$172,3,FALSE)</f>
        <v>103.56</v>
      </c>
      <c r="D100" s="16">
        <f>VLOOKUP($A100,'[1]LHA Rates 2020 C19 uprate'!$A$3:$D$172,4,FALSE)</f>
        <v>449.99308404313456</v>
      </c>
      <c r="E100" s="16">
        <v>342.72</v>
      </c>
      <c r="F100" s="16">
        <f t="shared" si="14"/>
        <v>792.71308404313459</v>
      </c>
      <c r="G100" s="16">
        <f t="shared" si="15"/>
        <v>396.53249999999997</v>
      </c>
      <c r="H100" s="16" t="str">
        <f t="shared" si="16"/>
        <v>Eligible</v>
      </c>
      <c r="I100" s="16">
        <f t="shared" si="17"/>
        <v>396.18058404313462</v>
      </c>
      <c r="J100" s="17">
        <f>VLOOKUP(A100,'[1]Table 2'!$A$3:$B$154,2,FALSE)</f>
        <v>103.56</v>
      </c>
      <c r="K100" s="16">
        <f t="shared" si="12"/>
        <v>0</v>
      </c>
      <c r="L100" s="18">
        <f t="shared" si="18"/>
        <v>1.4259552495697074</v>
      </c>
      <c r="M100" s="18">
        <f t="shared" si="19"/>
        <v>0.71297762478485371</v>
      </c>
      <c r="N100" s="19">
        <f>VLOOKUP(A100,'[1]BRMA LA Names'!$A$2:$B$153,2,FALSE)</f>
        <v>1393.8956628124931</v>
      </c>
      <c r="O100" s="20">
        <f t="shared" si="20"/>
        <v>4.7982638995266544</v>
      </c>
      <c r="P100" s="20">
        <f t="shared" si="21"/>
        <v>2.3991319497633272</v>
      </c>
      <c r="Q100" s="20">
        <f t="shared" si="13"/>
        <v>0.4343959731543624</v>
      </c>
      <c r="R100" s="21">
        <f>VLOOKUP(B100,[2]Sheet1!$B$3:$C$15,2,FALSE)</f>
        <v>0.45907710199779322</v>
      </c>
      <c r="S100" s="15" t="s">
        <v>25</v>
      </c>
      <c r="T100" s="25" t="s">
        <v>32</v>
      </c>
    </row>
    <row r="101" spans="1:20" x14ac:dyDescent="0.2">
      <c r="A101" s="14" t="s">
        <v>152</v>
      </c>
      <c r="B101" s="22" t="s">
        <v>70</v>
      </c>
      <c r="C101" s="16">
        <f>VLOOKUP($A101,'[1]LHA Rates 2020 C19 uprate'!$A$3:$D$172,3,FALSE)</f>
        <v>116.91</v>
      </c>
      <c r="D101" s="16">
        <f>VLOOKUP($A101,'[1]LHA Rates 2020 C19 uprate'!$A$3:$D$172,4,FALSE)</f>
        <v>508.00204186445399</v>
      </c>
      <c r="E101" s="16">
        <v>342.72</v>
      </c>
      <c r="F101" s="16">
        <f t="shared" si="14"/>
        <v>850.72204186445401</v>
      </c>
      <c r="G101" s="16">
        <f t="shared" si="15"/>
        <v>396.53249999999997</v>
      </c>
      <c r="H101" s="16" t="str">
        <f t="shared" si="16"/>
        <v>Eligible</v>
      </c>
      <c r="I101" s="16">
        <f t="shared" si="17"/>
        <v>454.18954186445404</v>
      </c>
      <c r="J101" s="17">
        <f>VLOOKUP(A101,'[1]Table 2'!$A$3:$B$154,2,FALSE)</f>
        <v>116.91</v>
      </c>
      <c r="K101" s="16">
        <f t="shared" si="12"/>
        <v>0</v>
      </c>
      <c r="L101" s="18">
        <f t="shared" si="18"/>
        <v>1.6097762478485369</v>
      </c>
      <c r="M101" s="18">
        <f t="shared" si="19"/>
        <v>0.80488812392426845</v>
      </c>
      <c r="N101" s="19">
        <f>VLOOKUP(A101,'[1]BRMA LA Names'!$A$2:$B$153,2,FALSE)</f>
        <v>1948.9868559679105</v>
      </c>
      <c r="O101" s="20">
        <f t="shared" si="20"/>
        <v>6.7090769568602768</v>
      </c>
      <c r="P101" s="20">
        <f t="shared" si="21"/>
        <v>3.3545384784301384</v>
      </c>
      <c r="Q101" s="20">
        <f t="shared" si="13"/>
        <v>0.49039429530201339</v>
      </c>
      <c r="R101" s="21">
        <f>VLOOKUP(B101,[2]Sheet1!$B$3:$C$15,2,FALSE)</f>
        <v>0.45907710199779322</v>
      </c>
      <c r="S101" s="15" t="s">
        <v>25</v>
      </c>
      <c r="T101" s="25" t="s">
        <v>32</v>
      </c>
    </row>
    <row r="102" spans="1:20" x14ac:dyDescent="0.2">
      <c r="A102" s="14" t="s">
        <v>153</v>
      </c>
      <c r="B102" s="22" t="s">
        <v>70</v>
      </c>
      <c r="C102" s="16">
        <f>VLOOKUP($A102,'[1]LHA Rates 2020 C19 uprate'!$A$3:$D$172,3,FALSE)</f>
        <v>115.07</v>
      </c>
      <c r="D102" s="16">
        <f>VLOOKUP($A102,'[1]LHA Rates 2020 C19 uprate'!$A$3:$D$172,4,FALSE)</f>
        <v>500.00679973777028</v>
      </c>
      <c r="E102" s="16">
        <v>342.72</v>
      </c>
      <c r="F102" s="16">
        <f t="shared" si="14"/>
        <v>842.72679973777031</v>
      </c>
      <c r="G102" s="16">
        <f t="shared" si="15"/>
        <v>396.53249999999997</v>
      </c>
      <c r="H102" s="16" t="str">
        <f t="shared" si="16"/>
        <v>Eligible</v>
      </c>
      <c r="I102" s="16">
        <f t="shared" si="17"/>
        <v>446.19429973777034</v>
      </c>
      <c r="J102" s="17">
        <f>VLOOKUP(A102,'[1]Table 2'!$A$3:$B$154,2,FALSE)</f>
        <v>115.07</v>
      </c>
      <c r="K102" s="16">
        <f t="shared" si="12"/>
        <v>0</v>
      </c>
      <c r="L102" s="18">
        <f t="shared" si="18"/>
        <v>1.5844406196213425</v>
      </c>
      <c r="M102" s="18">
        <f t="shared" si="19"/>
        <v>0.79222030981067126</v>
      </c>
      <c r="N102" s="19">
        <f>VLOOKUP(A102,'[1]BRMA LA Names'!$A$2:$B$153,2,FALSE)</f>
        <v>1426.1046579708939</v>
      </c>
      <c r="O102" s="20">
        <f t="shared" si="20"/>
        <v>4.9091382374213213</v>
      </c>
      <c r="P102" s="20">
        <f t="shared" si="21"/>
        <v>2.4545691187106606</v>
      </c>
      <c r="Q102" s="20">
        <f t="shared" si="13"/>
        <v>0.48267617449664424</v>
      </c>
      <c r="R102" s="21">
        <f>VLOOKUP(B102,[2]Sheet1!$B$3:$C$15,2,FALSE)</f>
        <v>0.45907710199779322</v>
      </c>
      <c r="S102" s="15" t="s">
        <v>25</v>
      </c>
      <c r="T102" s="25" t="s">
        <v>32</v>
      </c>
    </row>
    <row r="103" spans="1:20" x14ac:dyDescent="0.2">
      <c r="A103" s="14" t="s">
        <v>154</v>
      </c>
      <c r="B103" s="22" t="s">
        <v>28</v>
      </c>
      <c r="C103" s="16">
        <f>VLOOKUP($A103,'[1]LHA Rates 2020 C19 uprate'!$A$3:$D$172,3,FALSE)</f>
        <v>118.87</v>
      </c>
      <c r="D103" s="16">
        <f>VLOOKUP($A103,'[1]LHA Rates 2020 C19 uprate'!$A$3:$D$172,4,FALSE)</f>
        <v>516.51871282548677</v>
      </c>
      <c r="E103" s="16">
        <v>342.72</v>
      </c>
      <c r="F103" s="16">
        <f t="shared" si="14"/>
        <v>859.2387128254868</v>
      </c>
      <c r="G103" s="16">
        <f t="shared" si="15"/>
        <v>396.53249999999997</v>
      </c>
      <c r="H103" s="16" t="str">
        <f t="shared" si="16"/>
        <v>Eligible</v>
      </c>
      <c r="I103" s="16">
        <f t="shared" si="17"/>
        <v>462.70621282548683</v>
      </c>
      <c r="J103" s="17">
        <f>VLOOKUP(A103,'[1]Table 2'!$A$3:$B$154,2,FALSE)</f>
        <v>118.87</v>
      </c>
      <c r="K103" s="16">
        <f t="shared" si="12"/>
        <v>0</v>
      </c>
      <c r="L103" s="18">
        <f t="shared" si="18"/>
        <v>1.636764199655766</v>
      </c>
      <c r="M103" s="18">
        <f t="shared" si="19"/>
        <v>0.81838209982788301</v>
      </c>
      <c r="N103" s="19">
        <f>VLOOKUP(A103,'[1]BRMA LA Names'!$A$2:$B$153,2,FALSE)</f>
        <v>1238.8152396888618</v>
      </c>
      <c r="O103" s="20">
        <f t="shared" si="20"/>
        <v>4.2644242330081301</v>
      </c>
      <c r="P103" s="20">
        <f t="shared" si="21"/>
        <v>2.1322121165040651</v>
      </c>
      <c r="Q103" s="20">
        <f t="shared" si="13"/>
        <v>0.49861577181208055</v>
      </c>
      <c r="R103" s="21">
        <f>VLOOKUP(B103,[2]Sheet1!$B$3:$C$15,2,FALSE)</f>
        <v>0.3508700622168312</v>
      </c>
      <c r="S103" s="22"/>
      <c r="T103" s="23"/>
    </row>
    <row r="104" spans="1:20" x14ac:dyDescent="0.2">
      <c r="A104" s="14" t="s">
        <v>155</v>
      </c>
      <c r="B104" s="22" t="s">
        <v>70</v>
      </c>
      <c r="C104" s="16">
        <f>VLOOKUP($A104,'[1]LHA Rates 2020 C19 uprate'!$A$3:$D$172,3,FALSE)</f>
        <v>70.19</v>
      </c>
      <c r="D104" s="16">
        <f>VLOOKUP($A104,'[1]LHA Rates 2020 C19 uprate'!$A$3:$D$172,4,FALSE)</f>
        <v>304.99241569126701</v>
      </c>
      <c r="E104" s="16">
        <v>342.72</v>
      </c>
      <c r="F104" s="16">
        <f t="shared" si="14"/>
        <v>647.7124156912671</v>
      </c>
      <c r="G104" s="16">
        <f t="shared" si="15"/>
        <v>396.53249999999997</v>
      </c>
      <c r="H104" s="16" t="str">
        <f t="shared" si="16"/>
        <v>Eligible</v>
      </c>
      <c r="I104" s="16">
        <f t="shared" si="17"/>
        <v>251.17991569126713</v>
      </c>
      <c r="J104" s="17">
        <f>VLOOKUP(A104,'[1]Table 2'!$A$3:$B$154,2,FALSE)</f>
        <v>70.19</v>
      </c>
      <c r="K104" s="16">
        <f t="shared" si="12"/>
        <v>0</v>
      </c>
      <c r="L104" s="18">
        <f t="shared" si="18"/>
        <v>0.96647160068846816</v>
      </c>
      <c r="M104" s="18">
        <f t="shared" si="19"/>
        <v>0.48323580034423408</v>
      </c>
      <c r="N104" s="19">
        <f>VLOOKUP(A104,'[1]BRMA LA Names'!$A$2:$B$153,2,FALSE)</f>
        <v>663.14924736463649</v>
      </c>
      <c r="O104" s="20">
        <f t="shared" si="20"/>
        <v>2.2827857052138949</v>
      </c>
      <c r="P104" s="20">
        <f t="shared" si="21"/>
        <v>1.1413928526069475</v>
      </c>
      <c r="Q104" s="20">
        <f t="shared" si="13"/>
        <v>0.29442114093959731</v>
      </c>
      <c r="R104" s="21">
        <f>VLOOKUP(B104,[2]Sheet1!$B$3:$C$15,2,FALSE)</f>
        <v>0.45907710199779322</v>
      </c>
      <c r="S104" s="22"/>
      <c r="T104" s="23"/>
    </row>
    <row r="105" spans="1:20" x14ac:dyDescent="0.2">
      <c r="A105" s="14" t="s">
        <v>156</v>
      </c>
      <c r="B105" s="22" t="s">
        <v>47</v>
      </c>
      <c r="C105" s="16">
        <f>VLOOKUP($A105,'[1]LHA Rates 2020 C19 uprate'!$A$3:$D$172,3,FALSE)</f>
        <v>65.59</v>
      </c>
      <c r="D105" s="16">
        <f>VLOOKUP($A105,'[1]LHA Rates 2020 C19 uprate'!$A$3:$D$172,4,FALSE)</f>
        <v>285.00431037455769</v>
      </c>
      <c r="E105" s="16">
        <v>342.72</v>
      </c>
      <c r="F105" s="16">
        <f t="shared" si="14"/>
        <v>627.72431037455772</v>
      </c>
      <c r="G105" s="16">
        <f t="shared" si="15"/>
        <v>396.53249999999997</v>
      </c>
      <c r="H105" s="16" t="str">
        <f t="shared" si="16"/>
        <v>Eligible</v>
      </c>
      <c r="I105" s="16">
        <f t="shared" si="17"/>
        <v>231.19181037455775</v>
      </c>
      <c r="J105" s="17">
        <f>VLOOKUP(A105,'[1]Table 2'!$A$3:$B$154,2,FALSE)</f>
        <v>65.59</v>
      </c>
      <c r="K105" s="16">
        <f t="shared" si="12"/>
        <v>0</v>
      </c>
      <c r="L105" s="18">
        <f t="shared" si="18"/>
        <v>0.903132530120482</v>
      </c>
      <c r="M105" s="18">
        <f t="shared" si="19"/>
        <v>0.451566265060241</v>
      </c>
      <c r="N105" s="19">
        <f>VLOOKUP(A105,'[1]BRMA LA Names'!$A$2:$B$153,2,FALSE)</f>
        <v>662.74762460330885</v>
      </c>
      <c r="O105" s="20">
        <f t="shared" si="20"/>
        <v>2.2814031827996861</v>
      </c>
      <c r="P105" s="20">
        <f t="shared" si="21"/>
        <v>1.1407015913998431</v>
      </c>
      <c r="Q105" s="20">
        <f t="shared" si="13"/>
        <v>0.27512583892617448</v>
      </c>
      <c r="R105" s="21">
        <f>VLOOKUP(B105,[2]Sheet1!$B$3:$C$15,2,FALSE)</f>
        <v>0.35227920610439672</v>
      </c>
      <c r="S105" s="22"/>
      <c r="T105" s="23"/>
    </row>
    <row r="106" spans="1:20" x14ac:dyDescent="0.2">
      <c r="A106" s="14" t="s">
        <v>157</v>
      </c>
      <c r="B106" s="22" t="s">
        <v>44</v>
      </c>
      <c r="C106" s="16">
        <f>VLOOKUP($A106,'[1]LHA Rates 2020 C19 uprate'!$A$3:$D$172,3,FALSE)</f>
        <v>73.5</v>
      </c>
      <c r="D106" s="16">
        <f>VLOOKUP($A106,'[1]LHA Rates 2020 C19 uprate'!$A$3:$D$172,4,FALSE)</f>
        <v>319.37516103872525</v>
      </c>
      <c r="E106" s="16">
        <v>342.72</v>
      </c>
      <c r="F106" s="16">
        <f t="shared" si="14"/>
        <v>662.09516103872534</v>
      </c>
      <c r="G106" s="16">
        <f t="shared" si="15"/>
        <v>396.53249999999997</v>
      </c>
      <c r="H106" s="16" t="str">
        <f t="shared" si="16"/>
        <v>Eligible</v>
      </c>
      <c r="I106" s="16">
        <f t="shared" si="17"/>
        <v>265.56266103872537</v>
      </c>
      <c r="J106" s="17">
        <f>VLOOKUP(A106,'[1]Table 2'!$A$3:$B$154,2,FALSE)</f>
        <v>73.5</v>
      </c>
      <c r="K106" s="16">
        <f t="shared" si="12"/>
        <v>0</v>
      </c>
      <c r="L106" s="18">
        <f t="shared" si="18"/>
        <v>1.0120481927710843</v>
      </c>
      <c r="M106" s="18">
        <f t="shared" si="19"/>
        <v>0.50602409638554213</v>
      </c>
      <c r="N106" s="19">
        <f>VLOOKUP(A106,'[1]BRMA LA Names'!$A$2:$B$153,2,FALSE)</f>
        <v>588.07383208493673</v>
      </c>
      <c r="O106" s="20">
        <f t="shared" si="20"/>
        <v>2.0243505407398854</v>
      </c>
      <c r="P106" s="20">
        <f t="shared" si="21"/>
        <v>1.0121752703699427</v>
      </c>
      <c r="Q106" s="20">
        <f t="shared" si="13"/>
        <v>0.30830536912751677</v>
      </c>
      <c r="R106" s="21">
        <f>VLOOKUP(B106,[2]Sheet1!$B$3:$C$15,2,FALSE)</f>
        <v>0.31126051422229023</v>
      </c>
      <c r="S106" s="15" t="s">
        <v>25</v>
      </c>
      <c r="T106" s="25" t="s">
        <v>101</v>
      </c>
    </row>
    <row r="107" spans="1:20" x14ac:dyDescent="0.2">
      <c r="A107" s="14" t="s">
        <v>158</v>
      </c>
      <c r="B107" s="22" t="s">
        <v>28</v>
      </c>
      <c r="C107" s="16">
        <f>VLOOKUP($A107,'[1]LHA Rates 2020 C19 uprate'!$A$3:$D$172,3,FALSE)</f>
        <v>78.81</v>
      </c>
      <c r="D107" s="16">
        <f>VLOOKUP($A107,'[1]LHA Rates 2020 C19 uprate'!$A$3:$D$172,4,FALSE)</f>
        <v>342.44838695866582</v>
      </c>
      <c r="E107" s="16">
        <v>342.72</v>
      </c>
      <c r="F107" s="16">
        <f t="shared" si="14"/>
        <v>685.16838695866591</v>
      </c>
      <c r="G107" s="16">
        <f t="shared" si="15"/>
        <v>396.53249999999997</v>
      </c>
      <c r="H107" s="16" t="str">
        <f t="shared" si="16"/>
        <v>Eligible</v>
      </c>
      <c r="I107" s="16">
        <f t="shared" si="17"/>
        <v>288.63588695866594</v>
      </c>
      <c r="J107" s="17">
        <f>VLOOKUP(A107,'[1]Table 2'!$A$3:$B$154,2,FALSE)</f>
        <v>78.81</v>
      </c>
      <c r="K107" s="16">
        <f t="shared" si="12"/>
        <v>0</v>
      </c>
      <c r="L107" s="18">
        <f t="shared" si="18"/>
        <v>1.0851635111876077</v>
      </c>
      <c r="M107" s="18">
        <f t="shared" si="19"/>
        <v>0.54258175559380384</v>
      </c>
      <c r="N107" s="19">
        <f>VLOOKUP(A107,'[1]BRMA LA Names'!$A$2:$B$153,2,FALSE)</f>
        <v>824.40129704417029</v>
      </c>
      <c r="O107" s="20">
        <f t="shared" si="20"/>
        <v>2.8378702135771783</v>
      </c>
      <c r="P107" s="20">
        <f t="shared" si="21"/>
        <v>1.4189351067885891</v>
      </c>
      <c r="Q107" s="20">
        <f t="shared" si="13"/>
        <v>0.33057885906040269</v>
      </c>
      <c r="R107" s="21">
        <f>VLOOKUP(B107,[2]Sheet1!$B$3:$C$15,2,FALSE)</f>
        <v>0.3508700622168312</v>
      </c>
      <c r="S107" s="15" t="s">
        <v>25</v>
      </c>
      <c r="T107" s="25" t="s">
        <v>41</v>
      </c>
    </row>
    <row r="108" spans="1:20" x14ac:dyDescent="0.2">
      <c r="A108" s="14" t="s">
        <v>159</v>
      </c>
      <c r="B108" s="22" t="s">
        <v>28</v>
      </c>
      <c r="C108" s="16">
        <f>VLOOKUP($A108,'[1]LHA Rates 2020 C19 uprate'!$A$3:$D$172,3,FALSE)</f>
        <v>89.75</v>
      </c>
      <c r="D108" s="16">
        <f>VLOOKUP($A108,'[1]LHA Rates 2020 C19 uprate'!$A$3:$D$172,4,FALSE)</f>
        <v>389.98531569014409</v>
      </c>
      <c r="E108" s="16">
        <v>342.72</v>
      </c>
      <c r="F108" s="16">
        <f t="shared" si="14"/>
        <v>732.70531569014406</v>
      </c>
      <c r="G108" s="16">
        <f t="shared" si="15"/>
        <v>396.53249999999997</v>
      </c>
      <c r="H108" s="16" t="str">
        <f t="shared" si="16"/>
        <v>Eligible</v>
      </c>
      <c r="I108" s="16">
        <f t="shared" si="17"/>
        <v>336.17281569014409</v>
      </c>
      <c r="J108" s="17">
        <f>VLOOKUP(A108,'[1]Table 2'!$A$3:$B$154,2,FALSE)</f>
        <v>89.75</v>
      </c>
      <c r="K108" s="16">
        <f t="shared" si="12"/>
        <v>0</v>
      </c>
      <c r="L108" s="18">
        <f t="shared" si="18"/>
        <v>1.2358003442340793</v>
      </c>
      <c r="M108" s="18">
        <f t="shared" si="19"/>
        <v>0.61790017211703963</v>
      </c>
      <c r="N108" s="19">
        <f>VLOOKUP(A108,'[1]BRMA LA Names'!$A$2:$B$153,2,FALSE)</f>
        <v>1025.4252586386847</v>
      </c>
      <c r="O108" s="20">
        <f t="shared" si="20"/>
        <v>3.5298631966908252</v>
      </c>
      <c r="P108" s="20">
        <f t="shared" si="21"/>
        <v>1.7649315983454126</v>
      </c>
      <c r="Q108" s="20">
        <f t="shared" si="13"/>
        <v>0.37646812080536912</v>
      </c>
      <c r="R108" s="21">
        <f>VLOOKUP(B108,[2]Sheet1!$B$3:$C$15,2,FALSE)</f>
        <v>0.3508700622168312</v>
      </c>
      <c r="S108" s="22"/>
      <c r="T108" s="23"/>
    </row>
    <row r="109" spans="1:20" x14ac:dyDescent="0.2">
      <c r="A109" s="14" t="s">
        <v>160</v>
      </c>
      <c r="B109" s="22" t="s">
        <v>60</v>
      </c>
      <c r="C109" s="16">
        <f>VLOOKUP($A109,'[1]LHA Rates 2020 C19 uprate'!$A$3:$D$172,3,FALSE)</f>
        <v>75</v>
      </c>
      <c r="D109" s="16">
        <f>VLOOKUP($A109,'[1]LHA Rates 2020 C19 uprate'!$A$3:$D$172,4,FALSE)</f>
        <v>325.893021468087</v>
      </c>
      <c r="E109" s="16">
        <v>342.72</v>
      </c>
      <c r="F109" s="16">
        <f t="shared" si="14"/>
        <v>668.61302146808703</v>
      </c>
      <c r="G109" s="16">
        <f t="shared" si="15"/>
        <v>396.53249999999997</v>
      </c>
      <c r="H109" s="16" t="str">
        <f t="shared" si="16"/>
        <v>Eligible</v>
      </c>
      <c r="I109" s="16">
        <f t="shared" si="17"/>
        <v>272.08052146808706</v>
      </c>
      <c r="J109" s="17">
        <f>VLOOKUP(A109,'[1]Table 2'!$A$3:$B$154,2,FALSE)</f>
        <v>75</v>
      </c>
      <c r="K109" s="16">
        <f t="shared" si="12"/>
        <v>0</v>
      </c>
      <c r="L109" s="18">
        <f t="shared" si="18"/>
        <v>1.0327022375215147</v>
      </c>
      <c r="M109" s="18">
        <f t="shared" si="19"/>
        <v>0.51635111876075734</v>
      </c>
      <c r="N109" s="19">
        <f>VLOOKUP(A109,'[1]BRMA LA Names'!$A$2:$B$153,2,FALSE)</f>
        <v>598.50181938252058</v>
      </c>
      <c r="O109" s="20">
        <f t="shared" si="20"/>
        <v>2.060247226790088</v>
      </c>
      <c r="P109" s="20">
        <f t="shared" si="21"/>
        <v>1.030123613395044</v>
      </c>
      <c r="Q109" s="20">
        <f t="shared" si="13"/>
        <v>0.31459731543624159</v>
      </c>
      <c r="R109" s="21">
        <f>VLOOKUP(B109,[2]Sheet1!$B$3:$C$15,2,FALSE)</f>
        <v>0.22050053526245786</v>
      </c>
      <c r="S109" s="22"/>
      <c r="T109" s="23"/>
    </row>
    <row r="110" spans="1:20" x14ac:dyDescent="0.2">
      <c r="A110" s="14" t="s">
        <v>161</v>
      </c>
      <c r="B110" s="22" t="s">
        <v>60</v>
      </c>
      <c r="C110" s="16">
        <f>VLOOKUP($A110,'[1]LHA Rates 2020 C19 uprate'!$A$3:$D$172,3,FALSE)</f>
        <v>61.5</v>
      </c>
      <c r="D110" s="16">
        <f>VLOOKUP($A110,'[1]LHA Rates 2020 C19 uprate'!$A$3:$D$172,4,FALSE)</f>
        <v>267.23227760383133</v>
      </c>
      <c r="E110" s="16">
        <v>342.72</v>
      </c>
      <c r="F110" s="16">
        <f t="shared" si="14"/>
        <v>609.95227760383136</v>
      </c>
      <c r="G110" s="16">
        <f t="shared" si="15"/>
        <v>396.53249999999997</v>
      </c>
      <c r="H110" s="16" t="str">
        <f t="shared" si="16"/>
        <v>Eligible</v>
      </c>
      <c r="I110" s="16">
        <f t="shared" si="17"/>
        <v>213.41977760383139</v>
      </c>
      <c r="J110" s="17">
        <f>VLOOKUP(A110,'[1]Table 2'!$A$3:$B$154,2,FALSE)</f>
        <v>61.5</v>
      </c>
      <c r="K110" s="16">
        <f t="shared" si="12"/>
        <v>0</v>
      </c>
      <c r="L110" s="18">
        <f t="shared" si="18"/>
        <v>0.846815834767642</v>
      </c>
      <c r="M110" s="18">
        <f t="shared" si="19"/>
        <v>0.423407917383821</v>
      </c>
      <c r="N110" s="19">
        <f>VLOOKUP(A110,'[1]BRMA LA Names'!$A$2:$B$153,2,FALSE)</f>
        <v>507.83591899476971</v>
      </c>
      <c r="O110" s="20">
        <f t="shared" si="20"/>
        <v>1.7481442994656444</v>
      </c>
      <c r="P110" s="20">
        <f t="shared" si="21"/>
        <v>0.87407214973282221</v>
      </c>
      <c r="Q110" s="20">
        <f t="shared" si="13"/>
        <v>0.25796979865771813</v>
      </c>
      <c r="R110" s="21">
        <f>VLOOKUP(B110,[2]Sheet1!$B$3:$C$15,2,FALSE)</f>
        <v>0.22050053526245786</v>
      </c>
      <c r="S110" s="22"/>
      <c r="T110" s="23"/>
    </row>
    <row r="111" spans="1:20" x14ac:dyDescent="0.2">
      <c r="A111" s="14" t="s">
        <v>162</v>
      </c>
      <c r="B111" s="22" t="s">
        <v>50</v>
      </c>
      <c r="C111" s="16">
        <f>VLOOKUP($A111,'[1]LHA Rates 2020 C19 uprate'!$A$3:$D$172,3,FALSE)</f>
        <v>84.35</v>
      </c>
      <c r="D111" s="16">
        <f>VLOOKUP($A111,'[1]LHA Rates 2020 C19 uprate'!$A$3:$D$172,4,FALSE)</f>
        <v>366.52101814444183</v>
      </c>
      <c r="E111" s="16">
        <v>342.72</v>
      </c>
      <c r="F111" s="16">
        <f t="shared" si="14"/>
        <v>709.2410181444418</v>
      </c>
      <c r="G111" s="16">
        <f t="shared" si="15"/>
        <v>396.53249999999997</v>
      </c>
      <c r="H111" s="16" t="str">
        <f t="shared" si="16"/>
        <v>Eligible</v>
      </c>
      <c r="I111" s="16">
        <f t="shared" si="17"/>
        <v>312.70851814444183</v>
      </c>
      <c r="J111" s="17">
        <f>VLOOKUP(A111,'[1]Table 2'!$A$3:$B$154,2,FALSE)</f>
        <v>84.35</v>
      </c>
      <c r="K111" s="16">
        <f t="shared" si="12"/>
        <v>0</v>
      </c>
      <c r="L111" s="18">
        <f t="shared" si="18"/>
        <v>1.16144578313253</v>
      </c>
      <c r="M111" s="18">
        <f t="shared" si="19"/>
        <v>0.580722891566265</v>
      </c>
      <c r="N111" s="19">
        <f>VLOOKUP(A111,'[1]BRMA LA Names'!$A$2:$B$153,2,FALSE)</f>
        <v>673.03421171920172</v>
      </c>
      <c r="O111" s="20">
        <f t="shared" si="20"/>
        <v>2.3168131212364949</v>
      </c>
      <c r="P111" s="20">
        <f t="shared" si="21"/>
        <v>1.1584065606182474</v>
      </c>
      <c r="Q111" s="20">
        <f t="shared" si="13"/>
        <v>0.35381711409395972</v>
      </c>
      <c r="R111" s="21">
        <f>VLOOKUP(B111,[2]Sheet1!$B$3:$C$15,2,FALSE)</f>
        <v>0.26242329205386095</v>
      </c>
      <c r="S111" s="22"/>
      <c r="T111" s="23"/>
    </row>
    <row r="112" spans="1:20" x14ac:dyDescent="0.2">
      <c r="A112" s="14" t="s">
        <v>163</v>
      </c>
      <c r="B112" s="22" t="s">
        <v>44</v>
      </c>
      <c r="C112" s="16">
        <f>VLOOKUP($A112,'[1]LHA Rates 2020 C19 uprate'!$A$3:$D$172,3,FALSE)</f>
        <v>83.1</v>
      </c>
      <c r="D112" s="16">
        <f>VLOOKUP($A112,'[1]LHA Rates 2020 C19 uprate'!$A$3:$D$172,4,FALSE)</f>
        <v>361.0894677866404</v>
      </c>
      <c r="E112" s="16">
        <v>342.72</v>
      </c>
      <c r="F112" s="16">
        <f t="shared" si="14"/>
        <v>703.80946778664043</v>
      </c>
      <c r="G112" s="16">
        <f t="shared" si="15"/>
        <v>396.53249999999997</v>
      </c>
      <c r="H112" s="16" t="str">
        <f t="shared" si="16"/>
        <v>Eligible</v>
      </c>
      <c r="I112" s="16">
        <f t="shared" si="17"/>
        <v>307.27696778664045</v>
      </c>
      <c r="J112" s="17">
        <f>VLOOKUP(A112,'[1]Table 2'!$A$3:$B$154,2,FALSE)</f>
        <v>83.1</v>
      </c>
      <c r="K112" s="16">
        <f t="shared" si="12"/>
        <v>0</v>
      </c>
      <c r="L112" s="18">
        <f t="shared" si="18"/>
        <v>1.1442340791738381</v>
      </c>
      <c r="M112" s="18">
        <f t="shared" si="19"/>
        <v>0.57211703958691906</v>
      </c>
      <c r="N112" s="19">
        <f>VLOOKUP(A112,'[1]BRMA LA Names'!$A$2:$B$153,2,FALSE)</f>
        <v>847.45586909927579</v>
      </c>
      <c r="O112" s="20">
        <f t="shared" si="20"/>
        <v>2.9172319073985395</v>
      </c>
      <c r="P112" s="20">
        <f t="shared" si="21"/>
        <v>1.4586159536992698</v>
      </c>
      <c r="Q112" s="20">
        <f t="shared" si="13"/>
        <v>0.34857382550335569</v>
      </c>
      <c r="R112" s="21">
        <f>VLOOKUP(B112,[2]Sheet1!$B$3:$C$15,2,FALSE)</f>
        <v>0.31126051422229023</v>
      </c>
      <c r="S112" s="22"/>
      <c r="T112" s="23"/>
    </row>
    <row r="113" spans="1:20" x14ac:dyDescent="0.2">
      <c r="A113" s="14" t="s">
        <v>164</v>
      </c>
      <c r="B113" s="22" t="s">
        <v>60</v>
      </c>
      <c r="C113" s="16">
        <f>VLOOKUP($A113,'[1]LHA Rates 2020 C19 uprate'!$A$3:$D$172,3,FALSE)</f>
        <v>65.5</v>
      </c>
      <c r="D113" s="16">
        <f>VLOOKUP($A113,'[1]LHA Rates 2020 C19 uprate'!$A$3:$D$172,4,FALSE)</f>
        <v>284.61323874879599</v>
      </c>
      <c r="E113" s="16">
        <v>342.72</v>
      </c>
      <c r="F113" s="16">
        <f t="shared" si="14"/>
        <v>627.33323874879602</v>
      </c>
      <c r="G113" s="16">
        <f t="shared" si="15"/>
        <v>396.53249999999997</v>
      </c>
      <c r="H113" s="16" t="str">
        <f t="shared" si="16"/>
        <v>Eligible</v>
      </c>
      <c r="I113" s="16">
        <f t="shared" si="17"/>
        <v>230.80073874879605</v>
      </c>
      <c r="J113" s="17">
        <f>VLOOKUP(A113,'[1]Table 2'!$A$3:$B$154,2,FALSE)</f>
        <v>65.5</v>
      </c>
      <c r="K113" s="16">
        <f t="shared" si="12"/>
        <v>0</v>
      </c>
      <c r="L113" s="18">
        <f t="shared" si="18"/>
        <v>0.90189328743545616</v>
      </c>
      <c r="M113" s="18">
        <f t="shared" si="19"/>
        <v>0.45094664371772808</v>
      </c>
      <c r="N113" s="19">
        <f>VLOOKUP(A113,'[1]BRMA LA Names'!$A$2:$B$153,2,FALSE)</f>
        <v>512.96557474219162</v>
      </c>
      <c r="O113" s="20">
        <f t="shared" si="20"/>
        <v>1.7658023226925701</v>
      </c>
      <c r="P113" s="20">
        <f t="shared" si="21"/>
        <v>0.88290116134628505</v>
      </c>
      <c r="Q113" s="20">
        <f t="shared" si="13"/>
        <v>0.27474832214765099</v>
      </c>
      <c r="R113" s="21">
        <f>VLOOKUP(B113,[2]Sheet1!$B$3:$C$15,2,FALSE)</f>
        <v>0.22050053526245786</v>
      </c>
      <c r="S113" s="22"/>
      <c r="T113" s="23"/>
    </row>
    <row r="114" spans="1:20" x14ac:dyDescent="0.2">
      <c r="A114" s="14" t="s">
        <v>165</v>
      </c>
      <c r="B114" s="22" t="s">
        <v>60</v>
      </c>
      <c r="C114" s="16">
        <f>VLOOKUP($A114,'[1]LHA Rates 2020 C19 uprate'!$A$3:$D$172,3,FALSE)</f>
        <v>56</v>
      </c>
      <c r="D114" s="16">
        <f>VLOOKUP($A114,'[1]LHA Rates 2020 C19 uprate'!$A$3:$D$172,4,FALSE)</f>
        <v>243.33345602950496</v>
      </c>
      <c r="E114" s="16">
        <v>342.72</v>
      </c>
      <c r="F114" s="16">
        <f t="shared" si="14"/>
        <v>586.05345602950501</v>
      </c>
      <c r="G114" s="16">
        <f t="shared" si="15"/>
        <v>396.53249999999997</v>
      </c>
      <c r="H114" s="16" t="str">
        <f t="shared" si="16"/>
        <v>Eligible</v>
      </c>
      <c r="I114" s="16">
        <f t="shared" si="17"/>
        <v>189.52095602950504</v>
      </c>
      <c r="J114" s="17">
        <f>VLOOKUP(A114,'[1]Table 2'!$A$3:$B$154,2,FALSE)</f>
        <v>56</v>
      </c>
      <c r="K114" s="16">
        <f t="shared" si="12"/>
        <v>0</v>
      </c>
      <c r="L114" s="18">
        <f t="shared" si="18"/>
        <v>0.77108433734939763</v>
      </c>
      <c r="M114" s="18">
        <f t="shared" si="19"/>
        <v>0.38554216867469882</v>
      </c>
      <c r="N114" s="19">
        <f>VLOOKUP(A114,'[1]BRMA LA Names'!$A$2:$B$153,2,FALSE)</f>
        <v>492.09992624000472</v>
      </c>
      <c r="O114" s="20">
        <f t="shared" si="20"/>
        <v>1.6939756497074172</v>
      </c>
      <c r="P114" s="20">
        <f t="shared" si="21"/>
        <v>0.8469878248537086</v>
      </c>
      <c r="Q114" s="20">
        <f t="shared" si="13"/>
        <v>0.2348993288590604</v>
      </c>
      <c r="R114" s="21">
        <f>VLOOKUP(B114,[2]Sheet1!$B$3:$C$15,2,FALSE)</f>
        <v>0.22050053526245786</v>
      </c>
      <c r="S114" s="22"/>
      <c r="T114" s="23"/>
    </row>
    <row r="115" spans="1:20" x14ac:dyDescent="0.2">
      <c r="A115" s="14" t="s">
        <v>166</v>
      </c>
      <c r="B115" s="22" t="s">
        <v>60</v>
      </c>
      <c r="C115" s="16">
        <f>VLOOKUP($A115,'[1]LHA Rates 2020 C19 uprate'!$A$3:$D$172,3,FALSE)</f>
        <v>65.59</v>
      </c>
      <c r="D115" s="16">
        <f>VLOOKUP($A115,'[1]LHA Rates 2020 C19 uprate'!$A$3:$D$172,4,FALSE)</f>
        <v>285.00431037455769</v>
      </c>
      <c r="E115" s="16">
        <v>342.72</v>
      </c>
      <c r="F115" s="16">
        <f t="shared" si="14"/>
        <v>627.72431037455772</v>
      </c>
      <c r="G115" s="16">
        <f t="shared" si="15"/>
        <v>396.53249999999997</v>
      </c>
      <c r="H115" s="16" t="str">
        <f t="shared" si="16"/>
        <v>Eligible</v>
      </c>
      <c r="I115" s="16">
        <f t="shared" si="17"/>
        <v>231.19181037455775</v>
      </c>
      <c r="J115" s="17">
        <f>VLOOKUP(A115,'[1]Table 2'!$A$3:$B$154,2,FALSE)</f>
        <v>65.59</v>
      </c>
      <c r="K115" s="16">
        <f t="shared" si="12"/>
        <v>0</v>
      </c>
      <c r="L115" s="18">
        <f t="shared" si="18"/>
        <v>0.903132530120482</v>
      </c>
      <c r="M115" s="18">
        <f t="shared" si="19"/>
        <v>0.451566265060241</v>
      </c>
      <c r="N115" s="19">
        <f>VLOOKUP(A115,'[1]BRMA LA Names'!$A$2:$B$153,2,FALSE)</f>
        <v>589.91041095352034</v>
      </c>
      <c r="O115" s="20">
        <f t="shared" si="20"/>
        <v>2.0306726710964558</v>
      </c>
      <c r="P115" s="20">
        <f t="shared" si="21"/>
        <v>1.0153363355482279</v>
      </c>
      <c r="Q115" s="20">
        <f t="shared" si="13"/>
        <v>0.27512583892617448</v>
      </c>
      <c r="R115" s="21">
        <f>VLOOKUP(B115,[2]Sheet1!$B$3:$C$15,2,FALSE)</f>
        <v>0.22050053526245786</v>
      </c>
      <c r="S115" s="15" t="s">
        <v>25</v>
      </c>
      <c r="T115" s="25" t="s">
        <v>86</v>
      </c>
    </row>
    <row r="116" spans="1:20" x14ac:dyDescent="0.2">
      <c r="A116" s="14" t="s">
        <v>167</v>
      </c>
      <c r="B116" s="22" t="s">
        <v>50</v>
      </c>
      <c r="C116" s="16">
        <f>VLOOKUP($A116,'[1]LHA Rates 2020 C19 uprate'!$A$3:$D$172,3,FALSE)</f>
        <v>75</v>
      </c>
      <c r="D116" s="16">
        <f>VLOOKUP($A116,'[1]LHA Rates 2020 C19 uprate'!$A$3:$D$172,4,FALSE)</f>
        <v>325.893021468087</v>
      </c>
      <c r="E116" s="16">
        <v>342.72</v>
      </c>
      <c r="F116" s="16">
        <f t="shared" si="14"/>
        <v>668.61302146808703</v>
      </c>
      <c r="G116" s="16">
        <f t="shared" si="15"/>
        <v>396.53249999999997</v>
      </c>
      <c r="H116" s="16" t="str">
        <f t="shared" si="16"/>
        <v>Eligible</v>
      </c>
      <c r="I116" s="16">
        <f t="shared" si="17"/>
        <v>272.08052146808706</v>
      </c>
      <c r="J116" s="17">
        <f>VLOOKUP(A116,'[1]Table 2'!$A$3:$B$154,2,FALSE)</f>
        <v>75</v>
      </c>
      <c r="K116" s="16">
        <f t="shared" si="12"/>
        <v>0</v>
      </c>
      <c r="L116" s="18">
        <f t="shared" si="18"/>
        <v>1.0327022375215147</v>
      </c>
      <c r="M116" s="18">
        <f t="shared" si="19"/>
        <v>0.51635111876075734</v>
      </c>
      <c r="N116" s="19">
        <f>VLOOKUP(A116,'[1]BRMA LA Names'!$A$2:$B$153,2,FALSE)</f>
        <v>634.70651920660191</v>
      </c>
      <c r="O116" s="20">
        <f t="shared" si="20"/>
        <v>2.1848761418471665</v>
      </c>
      <c r="P116" s="20">
        <f t="shared" si="21"/>
        <v>1.0924380709235832</v>
      </c>
      <c r="Q116" s="20">
        <f t="shared" si="13"/>
        <v>0.31459731543624159</v>
      </c>
      <c r="R116" s="21">
        <f>VLOOKUP(B116,[2]Sheet1!$B$3:$C$15,2,FALSE)</f>
        <v>0.26242329205386095</v>
      </c>
      <c r="S116" s="22"/>
      <c r="T116" s="23"/>
    </row>
    <row r="117" spans="1:20" x14ac:dyDescent="0.2">
      <c r="A117" s="14" t="s">
        <v>168</v>
      </c>
      <c r="B117" s="22" t="s">
        <v>50</v>
      </c>
      <c r="C117" s="16">
        <f>VLOOKUP($A117,'[1]LHA Rates 2020 C19 uprate'!$A$3:$D$172,3,FALSE)</f>
        <v>85.5</v>
      </c>
      <c r="D117" s="16">
        <f>VLOOKUP($A117,'[1]LHA Rates 2020 C19 uprate'!$A$3:$D$172,4,FALSE)</f>
        <v>371.51804447361917</v>
      </c>
      <c r="E117" s="16">
        <v>342.72</v>
      </c>
      <c r="F117" s="16">
        <f t="shared" si="14"/>
        <v>714.2380444736192</v>
      </c>
      <c r="G117" s="16">
        <f t="shared" si="15"/>
        <v>396.53249999999997</v>
      </c>
      <c r="H117" s="16" t="str">
        <f t="shared" si="16"/>
        <v>Eligible</v>
      </c>
      <c r="I117" s="16">
        <f t="shared" si="17"/>
        <v>317.70554447361923</v>
      </c>
      <c r="J117" s="17">
        <f>VLOOKUP(A117,'[1]Table 2'!$A$3:$B$154,2,FALSE)</f>
        <v>85.5</v>
      </c>
      <c r="K117" s="16">
        <f t="shared" si="12"/>
        <v>0</v>
      </c>
      <c r="L117" s="18">
        <f t="shared" si="18"/>
        <v>1.1772805507745268</v>
      </c>
      <c r="M117" s="18">
        <f t="shared" si="19"/>
        <v>0.58864027538726338</v>
      </c>
      <c r="N117" s="19">
        <f>VLOOKUP(A117,'[1]BRMA LA Names'!$A$2:$B$153,2,FALSE)</f>
        <v>846.76048213502577</v>
      </c>
      <c r="O117" s="20">
        <f t="shared" si="20"/>
        <v>2.9148381484854586</v>
      </c>
      <c r="P117" s="20">
        <f t="shared" si="21"/>
        <v>1.4574190742427293</v>
      </c>
      <c r="Q117" s="20">
        <f t="shared" si="13"/>
        <v>0.35864093959731541</v>
      </c>
      <c r="R117" s="21">
        <f>VLOOKUP(B117,[2]Sheet1!$B$3:$C$15,2,FALSE)</f>
        <v>0.26242329205386095</v>
      </c>
      <c r="S117" s="22"/>
      <c r="T117" s="23"/>
    </row>
    <row r="118" spans="1:20" x14ac:dyDescent="0.2">
      <c r="A118" s="14" t="s">
        <v>169</v>
      </c>
      <c r="B118" s="22" t="s">
        <v>57</v>
      </c>
      <c r="C118" s="16">
        <f>VLOOKUP($A118,'[1]LHA Rates 2020 C19 uprate'!$A$3:$D$172,3,FALSE)</f>
        <v>60</v>
      </c>
      <c r="D118" s="16">
        <f>VLOOKUP($A118,'[1]LHA Rates 2020 C19 uprate'!$A$3:$D$172,4,FALSE)</f>
        <v>260.71441717446959</v>
      </c>
      <c r="E118" s="16">
        <v>342.72</v>
      </c>
      <c r="F118" s="16">
        <f t="shared" si="14"/>
        <v>603.43441717446967</v>
      </c>
      <c r="G118" s="16">
        <f t="shared" si="15"/>
        <v>396.53249999999997</v>
      </c>
      <c r="H118" s="16" t="str">
        <f t="shared" si="16"/>
        <v>Eligible</v>
      </c>
      <c r="I118" s="16">
        <f t="shared" si="17"/>
        <v>206.9019171744697</v>
      </c>
      <c r="J118" s="17">
        <f>VLOOKUP(A118,'[1]Table 2'!$A$3:$B$154,2,FALSE)</f>
        <v>60</v>
      </c>
      <c r="K118" s="16">
        <f t="shared" si="12"/>
        <v>0</v>
      </c>
      <c r="L118" s="18">
        <f t="shared" si="18"/>
        <v>0.82616179001721168</v>
      </c>
      <c r="M118" s="18">
        <f t="shared" si="19"/>
        <v>0.41308089500860584</v>
      </c>
      <c r="N118" s="19">
        <f>VLOOKUP(A118,'[1]BRMA LA Names'!$A$2:$B$153,2,FALSE)</f>
        <v>755.7463055558087</v>
      </c>
      <c r="O118" s="20">
        <f t="shared" si="20"/>
        <v>2.6015363358203398</v>
      </c>
      <c r="P118" s="20">
        <f t="shared" si="21"/>
        <v>1.3007681679101699</v>
      </c>
      <c r="Q118" s="20">
        <f t="shared" si="13"/>
        <v>0.25167785234899326</v>
      </c>
      <c r="R118" s="21">
        <f>VLOOKUP(B118,[2]Sheet1!$B$3:$C$15,2,FALSE)</f>
        <v>0.23497217960382227</v>
      </c>
      <c r="S118" s="22"/>
      <c r="T118" s="23"/>
    </row>
    <row r="119" spans="1:20" x14ac:dyDescent="0.2">
      <c r="A119" s="14" t="s">
        <v>170</v>
      </c>
      <c r="B119" s="22" t="s">
        <v>44</v>
      </c>
      <c r="C119" s="16">
        <f>VLOOKUP($A119,'[1]LHA Rates 2020 C19 uprate'!$A$3:$D$172,3,FALSE)</f>
        <v>65</v>
      </c>
      <c r="D119" s="16">
        <f>VLOOKUP($A119,'[1]LHA Rates 2020 C19 uprate'!$A$3:$D$172,4,FALSE)</f>
        <v>282.44061860567541</v>
      </c>
      <c r="E119" s="16">
        <v>342.72</v>
      </c>
      <c r="F119" s="16">
        <f t="shared" si="14"/>
        <v>625.16061860567538</v>
      </c>
      <c r="G119" s="16">
        <f t="shared" si="15"/>
        <v>396.53249999999997</v>
      </c>
      <c r="H119" s="16" t="str">
        <f t="shared" si="16"/>
        <v>Eligible</v>
      </c>
      <c r="I119" s="16">
        <f t="shared" si="17"/>
        <v>228.62811860567541</v>
      </c>
      <c r="J119" s="17">
        <f>VLOOKUP(A119,'[1]Table 2'!$A$3:$B$154,2,FALSE)</f>
        <v>65</v>
      </c>
      <c r="K119" s="16">
        <f t="shared" si="12"/>
        <v>0</v>
      </c>
      <c r="L119" s="18">
        <f t="shared" si="18"/>
        <v>0.89500860585197939</v>
      </c>
      <c r="M119" s="18">
        <f t="shared" si="19"/>
        <v>0.44750430292598969</v>
      </c>
      <c r="N119" s="19">
        <f>VLOOKUP(A119,'[1]BRMA LA Names'!$A$2:$B$153,2,FALSE)</f>
        <v>769.33308122266794</v>
      </c>
      <c r="O119" s="20">
        <f t="shared" si="20"/>
        <v>2.6483066479265678</v>
      </c>
      <c r="P119" s="20">
        <f t="shared" si="21"/>
        <v>1.3241533239632839</v>
      </c>
      <c r="Q119" s="20">
        <f t="shared" si="13"/>
        <v>0.2726510067114094</v>
      </c>
      <c r="R119" s="21">
        <f>VLOOKUP(B119,[2]Sheet1!$B$3:$C$15,2,FALSE)</f>
        <v>0.31126051422229023</v>
      </c>
      <c r="S119" s="15" t="s">
        <v>25</v>
      </c>
      <c r="T119" s="25" t="s">
        <v>101</v>
      </c>
    </row>
    <row r="120" spans="1:20" x14ac:dyDescent="0.2">
      <c r="A120" s="14" t="s">
        <v>171</v>
      </c>
      <c r="B120" s="22" t="s">
        <v>47</v>
      </c>
      <c r="C120" s="16">
        <f>VLOOKUP($A120,'[1]LHA Rates 2020 C19 uprate'!$A$3:$D$172,3,FALSE)</f>
        <v>82.04</v>
      </c>
      <c r="D120" s="16">
        <f>VLOOKUP($A120,'[1]LHA Rates 2020 C19 uprate'!$A$3:$D$172,4,FALSE)</f>
        <v>356.48351308322481</v>
      </c>
      <c r="E120" s="16">
        <v>342.72</v>
      </c>
      <c r="F120" s="16">
        <f t="shared" si="14"/>
        <v>699.20351308322483</v>
      </c>
      <c r="G120" s="16">
        <f t="shared" si="15"/>
        <v>396.53249999999997</v>
      </c>
      <c r="H120" s="16" t="str">
        <f t="shared" si="16"/>
        <v>Eligible</v>
      </c>
      <c r="I120" s="16">
        <f t="shared" si="17"/>
        <v>302.67101308322486</v>
      </c>
      <c r="J120" s="17">
        <f>VLOOKUP(A120,'[1]Table 2'!$A$3:$B$154,2,FALSE)</f>
        <v>82.04</v>
      </c>
      <c r="K120" s="16">
        <f t="shared" si="12"/>
        <v>0</v>
      </c>
      <c r="L120" s="18">
        <f t="shared" si="18"/>
        <v>1.1296385542168677</v>
      </c>
      <c r="M120" s="18">
        <f t="shared" si="19"/>
        <v>0.56481927710843383</v>
      </c>
      <c r="N120" s="19">
        <f>VLOOKUP(A120,'[1]BRMA LA Names'!$A$2:$B$153,2,FALSE)</f>
        <v>990.2871937798941</v>
      </c>
      <c r="O120" s="20">
        <f t="shared" si="20"/>
        <v>3.4089060026846614</v>
      </c>
      <c r="P120" s="20">
        <f t="shared" si="21"/>
        <v>1.7044530013423307</v>
      </c>
      <c r="Q120" s="20">
        <f t="shared" si="13"/>
        <v>0.34412751677852349</v>
      </c>
      <c r="R120" s="21">
        <f>VLOOKUP(B120,[2]Sheet1!$B$3:$C$15,2,FALSE)</f>
        <v>0.35227920610439672</v>
      </c>
      <c r="S120" s="22"/>
      <c r="T120" s="23"/>
    </row>
    <row r="121" spans="1:20" x14ac:dyDescent="0.2">
      <c r="A121" s="14" t="s">
        <v>172</v>
      </c>
      <c r="B121" s="22" t="s">
        <v>47</v>
      </c>
      <c r="C121" s="16">
        <f>VLOOKUP($A121,'[1]LHA Rates 2020 C19 uprate'!$A$3:$D$172,3,FALSE)</f>
        <v>76.64</v>
      </c>
      <c r="D121" s="16">
        <f>VLOOKUP($A121,'[1]LHA Rates 2020 C19 uprate'!$A$3:$D$172,4,FALSE)</f>
        <v>333.01921553752248</v>
      </c>
      <c r="E121" s="16">
        <v>342.72</v>
      </c>
      <c r="F121" s="16">
        <f t="shared" si="14"/>
        <v>675.73921553752257</v>
      </c>
      <c r="G121" s="16">
        <f t="shared" si="15"/>
        <v>396.53249999999997</v>
      </c>
      <c r="H121" s="16" t="str">
        <f t="shared" si="16"/>
        <v>Eligible</v>
      </c>
      <c r="I121" s="16">
        <f t="shared" si="17"/>
        <v>279.2067155375226</v>
      </c>
      <c r="J121" s="17">
        <f>VLOOKUP(A121,'[1]Table 2'!$A$3:$B$154,2,FALSE)</f>
        <v>76.64</v>
      </c>
      <c r="K121" s="16">
        <f t="shared" si="12"/>
        <v>0</v>
      </c>
      <c r="L121" s="18">
        <f t="shared" si="18"/>
        <v>1.0552839931153184</v>
      </c>
      <c r="M121" s="18">
        <f t="shared" si="19"/>
        <v>0.5276419965576592</v>
      </c>
      <c r="N121" s="19">
        <f>VLOOKUP(A121,'[1]BRMA LA Names'!$A$2:$B$153,2,FALSE)</f>
        <v>962.34458463247472</v>
      </c>
      <c r="O121" s="20">
        <f t="shared" si="20"/>
        <v>3.3127180193888974</v>
      </c>
      <c r="P121" s="20">
        <f t="shared" si="21"/>
        <v>1.6563590096944487</v>
      </c>
      <c r="Q121" s="20">
        <f t="shared" si="13"/>
        <v>0.32147651006711409</v>
      </c>
      <c r="R121" s="21">
        <f>VLOOKUP(B121,[2]Sheet1!$B$3:$C$15,2,FALSE)</f>
        <v>0.35227920610439672</v>
      </c>
      <c r="S121" s="22"/>
      <c r="T121" s="23"/>
    </row>
    <row r="122" spans="1:20" x14ac:dyDescent="0.2">
      <c r="A122" s="14" t="s">
        <v>173</v>
      </c>
      <c r="B122" s="22" t="s">
        <v>47</v>
      </c>
      <c r="C122" s="16">
        <f>VLOOKUP($A122,'[1]LHA Rates 2020 C19 uprate'!$A$3:$D$172,3,FALSE)</f>
        <v>95.85</v>
      </c>
      <c r="D122" s="16">
        <f>VLOOKUP($A122,'[1]LHA Rates 2020 C19 uprate'!$A$3:$D$172,4,FALSE)</f>
        <v>416.49128143621516</v>
      </c>
      <c r="E122" s="16">
        <v>342.72</v>
      </c>
      <c r="F122" s="16">
        <f t="shared" si="14"/>
        <v>759.21128143621513</v>
      </c>
      <c r="G122" s="16">
        <f t="shared" si="15"/>
        <v>396.53249999999997</v>
      </c>
      <c r="H122" s="16" t="str">
        <f t="shared" si="16"/>
        <v>Eligible</v>
      </c>
      <c r="I122" s="16">
        <f t="shared" si="17"/>
        <v>362.67878143621516</v>
      </c>
      <c r="J122" s="17">
        <f>VLOOKUP(A122,'[1]Table 2'!$A$3:$B$154,2,FALSE)</f>
        <v>95.85</v>
      </c>
      <c r="K122" s="16">
        <f t="shared" si="12"/>
        <v>0</v>
      </c>
      <c r="L122" s="18">
        <f t="shared" si="18"/>
        <v>1.3197934595524956</v>
      </c>
      <c r="M122" s="18">
        <f t="shared" si="19"/>
        <v>0.6598967297762478</v>
      </c>
      <c r="N122" s="19"/>
      <c r="O122" s="20">
        <f t="shared" si="20"/>
        <v>0</v>
      </c>
      <c r="P122" s="20">
        <f t="shared" si="21"/>
        <v>0</v>
      </c>
      <c r="Q122" s="20">
        <f t="shared" si="13"/>
        <v>0.40205536912751677</v>
      </c>
      <c r="R122" s="21">
        <f>VLOOKUP(B122,[2]Sheet1!$B$3:$C$15,2,FALSE)</f>
        <v>0.35227920610439672</v>
      </c>
      <c r="S122" s="22"/>
      <c r="T122" s="23"/>
    </row>
    <row r="123" spans="1:20" x14ac:dyDescent="0.2">
      <c r="A123" s="14" t="s">
        <v>174</v>
      </c>
      <c r="B123" s="22" t="s">
        <v>28</v>
      </c>
      <c r="C123" s="16">
        <f>VLOOKUP($A123,'[1]LHA Rates 2020 C19 uprate'!$A$3:$D$172,3,FALSE)</f>
        <v>77.44</v>
      </c>
      <c r="D123" s="16">
        <f>VLOOKUP($A123,'[1]LHA Rates 2020 C19 uprate'!$A$3:$D$172,4,FALSE)</f>
        <v>336.49540776651543</v>
      </c>
      <c r="E123" s="16">
        <v>342.72</v>
      </c>
      <c r="F123" s="16">
        <f t="shared" si="14"/>
        <v>679.21540776651545</v>
      </c>
      <c r="G123" s="16">
        <f t="shared" si="15"/>
        <v>396.53249999999997</v>
      </c>
      <c r="H123" s="16" t="str">
        <f t="shared" si="16"/>
        <v>Eligible</v>
      </c>
      <c r="I123" s="16">
        <f t="shared" si="17"/>
        <v>282.68290776651548</v>
      </c>
      <c r="J123" s="17">
        <f>VLOOKUP(A123,'[1]Table 2'!$A$3:$B$154,2,FALSE)</f>
        <v>77.44</v>
      </c>
      <c r="K123" s="16">
        <f t="shared" si="12"/>
        <v>0</v>
      </c>
      <c r="L123" s="18">
        <f t="shared" si="18"/>
        <v>1.0662994836488813</v>
      </c>
      <c r="M123" s="18">
        <f t="shared" si="19"/>
        <v>0.53314974182444064</v>
      </c>
      <c r="N123" s="19">
        <f>VLOOKUP(A123,'[1]BRMA LA Names'!$A$2:$B$153,2,FALSE)</f>
        <v>805.11111891136341</v>
      </c>
      <c r="O123" s="20">
        <f t="shared" si="20"/>
        <v>2.7714668465107173</v>
      </c>
      <c r="P123" s="20">
        <f t="shared" si="21"/>
        <v>1.3857334232553586</v>
      </c>
      <c r="Q123" s="20">
        <f t="shared" si="13"/>
        <v>0.32483221476510066</v>
      </c>
      <c r="R123" s="21">
        <f>VLOOKUP(B123,[2]Sheet1!$B$3:$C$15,2,FALSE)</f>
        <v>0.3508700622168312</v>
      </c>
      <c r="S123" s="15" t="s">
        <v>25</v>
      </c>
      <c r="T123" s="25" t="s">
        <v>41</v>
      </c>
    </row>
    <row r="124" spans="1:20" x14ac:dyDescent="0.2">
      <c r="A124" s="14" t="s">
        <v>175</v>
      </c>
      <c r="B124" s="22" t="s">
        <v>47</v>
      </c>
      <c r="C124" s="16">
        <f>VLOOKUP($A124,'[1]LHA Rates 2020 C19 uprate'!$A$3:$D$172,3,FALSE)</f>
        <v>73.989999999999995</v>
      </c>
      <c r="D124" s="16">
        <f>VLOOKUP($A124,'[1]LHA Rates 2020 C19 uprate'!$A$3:$D$172,4,FALSE)</f>
        <v>321.50432877898339</v>
      </c>
      <c r="E124" s="16">
        <v>342.72</v>
      </c>
      <c r="F124" s="16">
        <f t="shared" si="14"/>
        <v>664.22432877898336</v>
      </c>
      <c r="G124" s="16">
        <f t="shared" si="15"/>
        <v>396.53249999999997</v>
      </c>
      <c r="H124" s="16" t="str">
        <f t="shared" si="16"/>
        <v>Eligible</v>
      </c>
      <c r="I124" s="16">
        <f t="shared" si="17"/>
        <v>267.69182877898339</v>
      </c>
      <c r="J124" s="17">
        <f>VLOOKUP(A124,'[1]Table 2'!$A$3:$B$154,2,FALSE)</f>
        <v>73.989999999999995</v>
      </c>
      <c r="K124" s="16">
        <f t="shared" si="12"/>
        <v>0</v>
      </c>
      <c r="L124" s="18">
        <f t="shared" si="18"/>
        <v>1.0187951807228914</v>
      </c>
      <c r="M124" s="18">
        <f t="shared" si="19"/>
        <v>0.50939759036144572</v>
      </c>
      <c r="N124" s="19">
        <f>VLOOKUP(A124,'[1]BRMA LA Names'!$A$2:$B$153,2,FALSE)</f>
        <v>855.90004572872772</v>
      </c>
      <c r="O124" s="20">
        <f t="shared" si="20"/>
        <v>2.9462996410627462</v>
      </c>
      <c r="P124" s="20">
        <f t="shared" si="21"/>
        <v>1.4731498205313731</v>
      </c>
      <c r="Q124" s="20">
        <f t="shared" si="13"/>
        <v>0.31036073825503352</v>
      </c>
      <c r="R124" s="21">
        <f>VLOOKUP(B124,[2]Sheet1!$B$3:$C$15,2,FALSE)</f>
        <v>0.35227920610439672</v>
      </c>
      <c r="S124" s="22"/>
      <c r="T124" s="23"/>
    </row>
    <row r="125" spans="1:20" x14ac:dyDescent="0.2">
      <c r="A125" s="14" t="s">
        <v>176</v>
      </c>
      <c r="B125" s="22" t="s">
        <v>57</v>
      </c>
      <c r="C125" s="16">
        <f>VLOOKUP($A125,'[1]LHA Rates 2020 C19 uprate'!$A$3:$D$172,3,FALSE)</f>
        <v>82.81</v>
      </c>
      <c r="D125" s="16">
        <f>VLOOKUP($A125,'[1]LHA Rates 2020 C19 uprate'!$A$3:$D$172,4,FALSE)</f>
        <v>359.82934810363048</v>
      </c>
      <c r="E125" s="16">
        <v>342.72</v>
      </c>
      <c r="F125" s="16">
        <f t="shared" si="14"/>
        <v>702.54934810363056</v>
      </c>
      <c r="G125" s="16">
        <f t="shared" si="15"/>
        <v>396.53249999999997</v>
      </c>
      <c r="H125" s="16" t="str">
        <f t="shared" si="16"/>
        <v>Eligible</v>
      </c>
      <c r="I125" s="16">
        <f t="shared" si="17"/>
        <v>306.01684810363059</v>
      </c>
      <c r="J125" s="17">
        <f>VLOOKUP(A125,'[1]Table 2'!$A$3:$B$154,2,FALSE)</f>
        <v>82.81</v>
      </c>
      <c r="K125" s="16">
        <f t="shared" si="12"/>
        <v>0</v>
      </c>
      <c r="L125" s="18">
        <f t="shared" si="18"/>
        <v>1.1402409638554216</v>
      </c>
      <c r="M125" s="18">
        <f t="shared" si="19"/>
        <v>0.57012048192771081</v>
      </c>
      <c r="N125" s="19">
        <f>VLOOKUP(A125,'[1]BRMA LA Names'!$A$2:$B$153,2,FALSE)</f>
        <v>734.44121376242765</v>
      </c>
      <c r="O125" s="20">
        <f t="shared" si="20"/>
        <v>2.5281969492682537</v>
      </c>
      <c r="P125" s="20">
        <f t="shared" si="21"/>
        <v>1.2640984746341268</v>
      </c>
      <c r="Q125" s="20">
        <f t="shared" si="13"/>
        <v>0.34735738255033555</v>
      </c>
      <c r="R125" s="21">
        <f>VLOOKUP(B125,[2]Sheet1!$B$3:$C$15,2,FALSE)</f>
        <v>0.23497217960382227</v>
      </c>
      <c r="S125" s="15" t="s">
        <v>25</v>
      </c>
      <c r="T125" s="25" t="s">
        <v>32</v>
      </c>
    </row>
    <row r="126" spans="1:20" x14ac:dyDescent="0.2">
      <c r="A126" s="14" t="s">
        <v>177</v>
      </c>
      <c r="B126" s="22" t="s">
        <v>57</v>
      </c>
      <c r="C126" s="16">
        <f>VLOOKUP($A126,'[1]LHA Rates 2020 C19 uprate'!$A$3:$D$172,3,FALSE)</f>
        <v>76.5</v>
      </c>
      <c r="D126" s="16">
        <f>VLOOKUP($A126,'[1]LHA Rates 2020 C19 uprate'!$A$3:$D$172,4,FALSE)</f>
        <v>332.41088189744875</v>
      </c>
      <c r="E126" s="16">
        <v>342.72</v>
      </c>
      <c r="F126" s="16">
        <f t="shared" si="14"/>
        <v>675.13088189744872</v>
      </c>
      <c r="G126" s="16">
        <f t="shared" si="15"/>
        <v>396.53249999999997</v>
      </c>
      <c r="H126" s="16" t="str">
        <f t="shared" si="16"/>
        <v>Eligible</v>
      </c>
      <c r="I126" s="16">
        <f t="shared" si="17"/>
        <v>278.59838189744875</v>
      </c>
      <c r="J126" s="17">
        <f>VLOOKUP(A126,'[1]Table 2'!$A$3:$B$154,2,FALSE)</f>
        <v>76.5</v>
      </c>
      <c r="K126" s="16">
        <f t="shared" si="12"/>
        <v>0</v>
      </c>
      <c r="L126" s="18">
        <f t="shared" si="18"/>
        <v>1.0533562822719449</v>
      </c>
      <c r="M126" s="18">
        <f t="shared" si="19"/>
        <v>0.52667814113597244</v>
      </c>
      <c r="N126" s="19">
        <f>VLOOKUP(A126,'[1]BRMA LA Names'!$A$2:$B$153,2,FALSE)</f>
        <v>570.33028649087419</v>
      </c>
      <c r="O126" s="20">
        <f t="shared" si="20"/>
        <v>1.9632712099513741</v>
      </c>
      <c r="P126" s="20">
        <f t="shared" si="21"/>
        <v>0.98163560497568703</v>
      </c>
      <c r="Q126" s="20">
        <f t="shared" si="13"/>
        <v>0.32088926174496646</v>
      </c>
      <c r="R126" s="21">
        <f>VLOOKUP(B126,[2]Sheet1!$B$3:$C$15,2,FALSE)</f>
        <v>0.23497217960382227</v>
      </c>
      <c r="S126" s="22"/>
      <c r="T126" s="23"/>
    </row>
    <row r="127" spans="1:20" x14ac:dyDescent="0.2">
      <c r="A127" s="14" t="s">
        <v>178</v>
      </c>
      <c r="B127" s="22" t="s">
        <v>57</v>
      </c>
      <c r="C127" s="16">
        <f>VLOOKUP($A127,'[1]LHA Rates 2020 C19 uprate'!$A$3:$D$172,3,FALSE)</f>
        <v>65</v>
      </c>
      <c r="D127" s="16">
        <f>VLOOKUP($A127,'[1]LHA Rates 2020 C19 uprate'!$A$3:$D$172,4,FALSE)</f>
        <v>282.44061860567541</v>
      </c>
      <c r="E127" s="16">
        <v>342.72</v>
      </c>
      <c r="F127" s="16">
        <f t="shared" si="14"/>
        <v>625.16061860567538</v>
      </c>
      <c r="G127" s="16">
        <f t="shared" si="15"/>
        <v>396.53249999999997</v>
      </c>
      <c r="H127" s="16" t="str">
        <f t="shared" si="16"/>
        <v>Eligible</v>
      </c>
      <c r="I127" s="16">
        <f t="shared" si="17"/>
        <v>228.62811860567541</v>
      </c>
      <c r="J127" s="17">
        <f>VLOOKUP(A127,'[1]Table 2'!$A$3:$B$154,2,FALSE)</f>
        <v>65</v>
      </c>
      <c r="K127" s="16">
        <f t="shared" si="12"/>
        <v>0</v>
      </c>
      <c r="L127" s="18">
        <f t="shared" si="18"/>
        <v>0.89500860585197939</v>
      </c>
      <c r="M127" s="18">
        <f t="shared" si="19"/>
        <v>0.44750430292598969</v>
      </c>
      <c r="N127" s="19">
        <f>VLOOKUP(A127,'[1]BRMA LA Names'!$A$2:$B$153,2,FALSE)</f>
        <v>503.34057770167163</v>
      </c>
      <c r="O127" s="20">
        <f t="shared" si="20"/>
        <v>1.732669802759627</v>
      </c>
      <c r="P127" s="20">
        <f t="shared" si="21"/>
        <v>0.8663349013798135</v>
      </c>
      <c r="Q127" s="20">
        <f t="shared" si="13"/>
        <v>0.2726510067114094</v>
      </c>
      <c r="R127" s="21">
        <f>VLOOKUP(B127,[2]Sheet1!$B$3:$C$15,2,FALSE)</f>
        <v>0.23497217960382227</v>
      </c>
      <c r="S127" s="22"/>
      <c r="T127" s="23"/>
    </row>
    <row r="128" spans="1:20" x14ac:dyDescent="0.2">
      <c r="A128" s="14" t="s">
        <v>179</v>
      </c>
      <c r="B128" s="22" t="s">
        <v>50</v>
      </c>
      <c r="C128" s="16">
        <f>VLOOKUP($A128,'[1]LHA Rates 2020 C19 uprate'!$A$3:$D$172,3,FALSE)</f>
        <v>60.95</v>
      </c>
      <c r="D128" s="16">
        <f>VLOOKUP($A128,'[1]LHA Rates 2020 C19 uprate'!$A$3:$D$172,4,FALSE)</f>
        <v>264.84239544639871</v>
      </c>
      <c r="E128" s="16">
        <v>342.72</v>
      </c>
      <c r="F128" s="16">
        <f t="shared" si="14"/>
        <v>607.5623954463988</v>
      </c>
      <c r="G128" s="16">
        <f t="shared" si="15"/>
        <v>396.53249999999997</v>
      </c>
      <c r="H128" s="16" t="str">
        <f t="shared" si="16"/>
        <v>Eligible</v>
      </c>
      <c r="I128" s="16">
        <f t="shared" si="17"/>
        <v>211.02989544639883</v>
      </c>
      <c r="J128" s="17">
        <f>VLOOKUP(A128,'[1]Table 2'!$A$3:$B$154,2,FALSE)</f>
        <v>60.95</v>
      </c>
      <c r="K128" s="16">
        <f t="shared" si="12"/>
        <v>0</v>
      </c>
      <c r="L128" s="18">
        <f t="shared" si="18"/>
        <v>0.83924268502581756</v>
      </c>
      <c r="M128" s="18">
        <f t="shared" si="19"/>
        <v>0.41962134251290878</v>
      </c>
      <c r="N128" s="19">
        <f>VLOOKUP(A128,'[1]BRMA LA Names'!$A$2:$B$153,2,FALSE)</f>
        <v>538.65577465083163</v>
      </c>
      <c r="O128" s="20">
        <f t="shared" si="20"/>
        <v>1.8542367457859954</v>
      </c>
      <c r="P128" s="20">
        <f t="shared" si="21"/>
        <v>0.9271183728929977</v>
      </c>
      <c r="Q128" s="20">
        <f t="shared" si="13"/>
        <v>0.25566275167785235</v>
      </c>
      <c r="R128" s="21">
        <f>VLOOKUP(B128,[2]Sheet1!$B$3:$C$15,2,FALSE)</f>
        <v>0.26242329205386095</v>
      </c>
      <c r="S128" s="22"/>
      <c r="T128" s="23"/>
    </row>
    <row r="129" spans="1:20" x14ac:dyDescent="0.2">
      <c r="A129" s="14" t="s">
        <v>180</v>
      </c>
      <c r="B129" s="22" t="s">
        <v>47</v>
      </c>
      <c r="C129" s="16">
        <f>VLOOKUP($A129,'[1]LHA Rates 2020 C19 uprate'!$A$3:$D$172,3,FALSE)</f>
        <v>78.59</v>
      </c>
      <c r="D129" s="16">
        <f>VLOOKUP($A129,'[1]LHA Rates 2020 C19 uprate'!$A$3:$D$172,4,FALSE)</f>
        <v>341.49243409569277</v>
      </c>
      <c r="E129" s="16">
        <v>342.72</v>
      </c>
      <c r="F129" s="16">
        <f t="shared" si="14"/>
        <v>684.21243409569274</v>
      </c>
      <c r="G129" s="16">
        <f t="shared" si="15"/>
        <v>396.53249999999997</v>
      </c>
      <c r="H129" s="16" t="str">
        <f t="shared" si="16"/>
        <v>Eligible</v>
      </c>
      <c r="I129" s="16">
        <f t="shared" si="17"/>
        <v>287.67993409569277</v>
      </c>
      <c r="J129" s="17">
        <f>VLOOKUP(A129,'[1]Table 2'!$A$3:$B$154,2,FALSE)</f>
        <v>78.59</v>
      </c>
      <c r="K129" s="16">
        <f t="shared" si="12"/>
        <v>0</v>
      </c>
      <c r="L129" s="18">
        <f t="shared" si="18"/>
        <v>1.0821342512908778</v>
      </c>
      <c r="M129" s="18">
        <f t="shared" si="19"/>
        <v>0.54106712564543891</v>
      </c>
      <c r="N129" s="19">
        <f>VLOOKUP(A129,'[1]BRMA LA Names'!$A$2:$B$153,2,FALSE)</f>
        <v>902.30426507546599</v>
      </c>
      <c r="O129" s="20">
        <f t="shared" si="20"/>
        <v>3.1060387782287986</v>
      </c>
      <c r="P129" s="20">
        <f t="shared" si="21"/>
        <v>1.5530193891143993</v>
      </c>
      <c r="Q129" s="20">
        <f t="shared" si="13"/>
        <v>0.32965604026845641</v>
      </c>
      <c r="R129" s="21">
        <f>VLOOKUP(B129,[2]Sheet1!$B$3:$C$15,2,FALSE)</f>
        <v>0.35227920610439672</v>
      </c>
      <c r="S129" s="22"/>
      <c r="T129" s="23"/>
    </row>
    <row r="130" spans="1:20" x14ac:dyDescent="0.2">
      <c r="A130" s="14" t="s">
        <v>181</v>
      </c>
      <c r="B130" s="22" t="s">
        <v>35</v>
      </c>
      <c r="C130" s="16">
        <f>VLOOKUP($A130,'[1]LHA Rates 2020 C19 uprate'!$A$3:$D$172,3,FALSE)</f>
        <v>63.5</v>
      </c>
      <c r="D130" s="16">
        <f>VLOOKUP($A130,'[1]LHA Rates 2020 C19 uprate'!$A$3:$D$172,4,FALSE)</f>
        <v>275.92275817631366</v>
      </c>
      <c r="E130" s="16">
        <v>342.72</v>
      </c>
      <c r="F130" s="16">
        <f t="shared" si="14"/>
        <v>618.64275817631369</v>
      </c>
      <c r="G130" s="16">
        <f t="shared" si="15"/>
        <v>396.53249999999997</v>
      </c>
      <c r="H130" s="16" t="str">
        <f t="shared" si="16"/>
        <v>Eligible</v>
      </c>
      <c r="I130" s="16">
        <f t="shared" si="17"/>
        <v>222.11025817631372</v>
      </c>
      <c r="J130" s="17">
        <f>VLOOKUP(A130,'[1]Table 2'!$A$3:$B$154,2,FALSE)</f>
        <v>63.5</v>
      </c>
      <c r="K130" s="16">
        <f t="shared" si="12"/>
        <v>0</v>
      </c>
      <c r="L130" s="18">
        <f t="shared" si="18"/>
        <v>0.87435456110154908</v>
      </c>
      <c r="M130" s="18">
        <f t="shared" si="19"/>
        <v>0.43717728055077454</v>
      </c>
      <c r="N130" s="19">
        <f>VLOOKUP(A130,'[1]BRMA LA Names'!$A$2:$B$153,2,FALSE)</f>
        <v>502.51974350993288</v>
      </c>
      <c r="O130" s="20">
        <f t="shared" si="20"/>
        <v>1.7298442117381509</v>
      </c>
      <c r="P130" s="20">
        <f t="shared" si="21"/>
        <v>0.86492210586907547</v>
      </c>
      <c r="Q130" s="20">
        <f t="shared" si="13"/>
        <v>0.26635906040268453</v>
      </c>
      <c r="R130" s="21">
        <f>VLOOKUP(B130,[2]Sheet1!$B$3:$C$15,2,FALSE)</f>
        <v>0.19009663595562062</v>
      </c>
      <c r="S130" s="15" t="s">
        <v>25</v>
      </c>
      <c r="T130" s="25" t="s">
        <v>32</v>
      </c>
    </row>
    <row r="131" spans="1:20" x14ac:dyDescent="0.2">
      <c r="A131" s="14" t="s">
        <v>182</v>
      </c>
      <c r="B131" s="22" t="s">
        <v>28</v>
      </c>
      <c r="C131" s="16">
        <f>VLOOKUP($A131,'[1]LHA Rates 2020 C19 uprate'!$A$3:$D$172,3,FALSE)</f>
        <v>74.790000000000006</v>
      </c>
      <c r="D131" s="16">
        <f>VLOOKUP($A131,'[1]LHA Rates 2020 C19 uprate'!$A$3:$D$172,4,FALSE)</f>
        <v>324.98052100797639</v>
      </c>
      <c r="E131" s="16">
        <v>342.72</v>
      </c>
      <c r="F131" s="16">
        <f t="shared" si="14"/>
        <v>667.70052100797648</v>
      </c>
      <c r="G131" s="16">
        <f t="shared" si="15"/>
        <v>396.53249999999997</v>
      </c>
      <c r="H131" s="16" t="str">
        <f t="shared" si="16"/>
        <v>Eligible</v>
      </c>
      <c r="I131" s="16">
        <f t="shared" si="17"/>
        <v>271.16802100797651</v>
      </c>
      <c r="J131" s="17">
        <f>VLOOKUP(A131,'[1]Table 2'!$A$3:$B$154,2,FALSE)</f>
        <v>74.790000000000006</v>
      </c>
      <c r="K131" s="16">
        <f t="shared" ref="K131:K154" si="22">C131-J131</f>
        <v>0</v>
      </c>
      <c r="L131" s="18">
        <f t="shared" si="18"/>
        <v>1.0298106712564545</v>
      </c>
      <c r="M131" s="18">
        <f t="shared" si="19"/>
        <v>0.51490533562822727</v>
      </c>
      <c r="N131" s="19">
        <f>VLOOKUP(A131,'[1]BRMA LA Names'!$A$2:$B$153,2,FALSE)</f>
        <v>872.47636594154733</v>
      </c>
      <c r="O131" s="20">
        <f t="shared" si="20"/>
        <v>3.0033609843082525</v>
      </c>
      <c r="P131" s="20">
        <f t="shared" si="21"/>
        <v>1.5016804921541262</v>
      </c>
      <c r="Q131" s="20">
        <f t="shared" ref="Q131:Q154" si="23">$C131/$Z$1</f>
        <v>0.31371644295302015</v>
      </c>
      <c r="R131" s="21">
        <f>VLOOKUP(B131,[2]Sheet1!$B$3:$C$15,2,FALSE)</f>
        <v>0.3508700622168312</v>
      </c>
      <c r="S131" s="15" t="s">
        <v>25</v>
      </c>
      <c r="T131" s="25" t="s">
        <v>41</v>
      </c>
    </row>
    <row r="132" spans="1:20" x14ac:dyDescent="0.2">
      <c r="A132" s="14" t="s">
        <v>183</v>
      </c>
      <c r="B132" s="22" t="s">
        <v>44</v>
      </c>
      <c r="C132" s="16">
        <f>VLOOKUP($A132,'[1]LHA Rates 2020 C19 uprate'!$A$3:$D$172,3,FALSE)</f>
        <v>78.59</v>
      </c>
      <c r="D132" s="16">
        <f>VLOOKUP($A132,'[1]LHA Rates 2020 C19 uprate'!$A$3:$D$172,4,FALSE)</f>
        <v>341.49243409569277</v>
      </c>
      <c r="E132" s="16">
        <v>342.72</v>
      </c>
      <c r="F132" s="16">
        <f t="shared" ref="F132:F195" si="24">D132+E132</f>
        <v>684.21243409569274</v>
      </c>
      <c r="G132" s="16">
        <f t="shared" ref="G132:G195" si="25">($AB$7*0.63)</f>
        <v>396.53249999999997</v>
      </c>
      <c r="H132" s="16" t="str">
        <f t="shared" ref="H132:H195" si="26">IF(F132&gt;G132,"Eligible","Not Elibilbe")</f>
        <v>Eligible</v>
      </c>
      <c r="I132" s="16">
        <f t="shared" ref="I132:I195" si="27">F132-G132</f>
        <v>287.67993409569277</v>
      </c>
      <c r="J132" s="17">
        <f>VLOOKUP(A132,'[1]Table 2'!$A$3:$B$154,2,FALSE)</f>
        <v>78.59</v>
      </c>
      <c r="K132" s="16">
        <f t="shared" si="22"/>
        <v>0</v>
      </c>
      <c r="L132" s="18">
        <f t="shared" ref="L132:L154" si="28">$C132/(4.15*17.5)</f>
        <v>1.0821342512908778</v>
      </c>
      <c r="M132" s="18">
        <f t="shared" ref="M132:M154" si="29">$C132/(4.15*35)</f>
        <v>0.54106712564543891</v>
      </c>
      <c r="N132" s="19">
        <f>VLOOKUP(A132,'[1]BRMA LA Names'!$A$2:$B$153,2,FALSE)</f>
        <v>721.39812793547605</v>
      </c>
      <c r="O132" s="20">
        <f t="shared" ref="O132:O154" si="30">(N132/4)/(4.15*17.5)</f>
        <v>2.4832982028759933</v>
      </c>
      <c r="P132" s="20">
        <f t="shared" ref="P132:P154" si="31">(N132/4)/(4.15*35)</f>
        <v>1.2416491014379967</v>
      </c>
      <c r="Q132" s="20">
        <f t="shared" si="23"/>
        <v>0.32965604026845641</v>
      </c>
      <c r="R132" s="21">
        <f>VLOOKUP(B132,[2]Sheet1!$B$3:$C$15,2,FALSE)</f>
        <v>0.31126051422229023</v>
      </c>
      <c r="S132" s="22"/>
      <c r="T132" s="23"/>
    </row>
    <row r="133" spans="1:20" x14ac:dyDescent="0.2">
      <c r="A133" s="14" t="s">
        <v>184</v>
      </c>
      <c r="B133" s="22" t="s">
        <v>57</v>
      </c>
      <c r="C133" s="16">
        <f>VLOOKUP($A133,'[1]LHA Rates 2020 C19 uprate'!$A$3:$D$172,3,FALSE)</f>
        <v>65.84</v>
      </c>
      <c r="D133" s="16">
        <f>VLOOKUP($A133,'[1]LHA Rates 2020 C19 uprate'!$A$3:$D$172,4,FALSE)</f>
        <v>286.09062044611801</v>
      </c>
      <c r="E133" s="16">
        <v>342.72</v>
      </c>
      <c r="F133" s="16">
        <f t="shared" si="24"/>
        <v>628.81062044611804</v>
      </c>
      <c r="G133" s="16">
        <f t="shared" si="25"/>
        <v>396.53249999999997</v>
      </c>
      <c r="H133" s="16" t="str">
        <f t="shared" si="26"/>
        <v>Eligible</v>
      </c>
      <c r="I133" s="16">
        <f t="shared" si="27"/>
        <v>232.27812044611807</v>
      </c>
      <c r="J133" s="17">
        <f>VLOOKUP(A133,'[1]Table 2'!$A$3:$B$154,2,FALSE)</f>
        <v>65.84</v>
      </c>
      <c r="K133" s="16">
        <f t="shared" si="22"/>
        <v>0</v>
      </c>
      <c r="L133" s="18">
        <f t="shared" si="28"/>
        <v>0.90657487091222033</v>
      </c>
      <c r="M133" s="18">
        <f t="shared" si="29"/>
        <v>0.45328743545611017</v>
      </c>
      <c r="N133" s="19">
        <f>VLOOKUP(A133,'[1]BRMA LA Names'!$A$2:$B$153,2,FALSE)</f>
        <v>539.08534024021685</v>
      </c>
      <c r="O133" s="20">
        <f t="shared" si="30"/>
        <v>1.8557154569370631</v>
      </c>
      <c r="P133" s="20">
        <f t="shared" si="31"/>
        <v>0.92785772846853154</v>
      </c>
      <c r="Q133" s="20">
        <f t="shared" si="23"/>
        <v>0.27617449664429533</v>
      </c>
      <c r="R133" s="21">
        <f>VLOOKUP(B133,[2]Sheet1!$B$3:$C$15,2,FALSE)</f>
        <v>0.23497217960382227</v>
      </c>
      <c r="S133" s="22"/>
      <c r="T133" s="23"/>
    </row>
    <row r="134" spans="1:20" x14ac:dyDescent="0.2">
      <c r="A134" s="14" t="s">
        <v>185</v>
      </c>
      <c r="B134" s="22" t="s">
        <v>44</v>
      </c>
      <c r="C134" s="16">
        <f>VLOOKUP($A134,'[1]LHA Rates 2020 C19 uprate'!$A$3:$D$172,3,FALSE)</f>
        <v>84.5</v>
      </c>
      <c r="D134" s="16">
        <f>VLOOKUP($A134,'[1]LHA Rates 2020 C19 uprate'!$A$3:$D$172,4,FALSE)</f>
        <v>367.17280418737801</v>
      </c>
      <c r="E134" s="16">
        <v>342.72</v>
      </c>
      <c r="F134" s="16">
        <f t="shared" si="24"/>
        <v>709.89280418737803</v>
      </c>
      <c r="G134" s="16">
        <f t="shared" si="25"/>
        <v>396.53249999999997</v>
      </c>
      <c r="H134" s="16" t="str">
        <f t="shared" si="26"/>
        <v>Eligible</v>
      </c>
      <c r="I134" s="16">
        <f t="shared" si="27"/>
        <v>313.36030418737806</v>
      </c>
      <c r="J134" s="17">
        <f>VLOOKUP(A134,'[1]Table 2'!$A$3:$B$154,2,FALSE)</f>
        <v>84.5</v>
      </c>
      <c r="K134" s="16">
        <f t="shared" si="22"/>
        <v>0</v>
      </c>
      <c r="L134" s="18">
        <f t="shared" si="28"/>
        <v>1.1635111876075732</v>
      </c>
      <c r="M134" s="18">
        <f t="shared" si="29"/>
        <v>0.58175559380378661</v>
      </c>
      <c r="N134" s="19">
        <f>VLOOKUP(A134,'[1]BRMA LA Names'!$A$2:$B$153,2,FALSE)</f>
        <v>673.34873816300671</v>
      </c>
      <c r="O134" s="20">
        <f t="shared" si="30"/>
        <v>2.3178958284440849</v>
      </c>
      <c r="P134" s="20">
        <f t="shared" si="31"/>
        <v>1.1589479142220425</v>
      </c>
      <c r="Q134" s="20">
        <f t="shared" si="23"/>
        <v>0.35444630872483218</v>
      </c>
      <c r="R134" s="21">
        <f>VLOOKUP(B134,[2]Sheet1!$B$3:$C$15,2,FALSE)</f>
        <v>0.31126051422229023</v>
      </c>
      <c r="S134" s="22"/>
      <c r="T134" s="23"/>
    </row>
    <row r="135" spans="1:20" x14ac:dyDescent="0.2">
      <c r="A135" s="14" t="s">
        <v>186</v>
      </c>
      <c r="B135" s="22" t="s">
        <v>35</v>
      </c>
      <c r="C135" s="16">
        <f>VLOOKUP($A135,'[1]LHA Rates 2020 C19 uprate'!$A$3:$D$172,3,FALSE)</f>
        <v>65</v>
      </c>
      <c r="D135" s="16">
        <f>VLOOKUP($A135,'[1]LHA Rates 2020 C19 uprate'!$A$3:$D$172,4,FALSE)</f>
        <v>282.44061860567541</v>
      </c>
      <c r="E135" s="16">
        <v>342.72</v>
      </c>
      <c r="F135" s="16">
        <f t="shared" si="24"/>
        <v>625.16061860567538</v>
      </c>
      <c r="G135" s="16">
        <f t="shared" si="25"/>
        <v>396.53249999999997</v>
      </c>
      <c r="H135" s="16" t="str">
        <f t="shared" si="26"/>
        <v>Eligible</v>
      </c>
      <c r="I135" s="16">
        <f t="shared" si="27"/>
        <v>228.62811860567541</v>
      </c>
      <c r="J135" s="17">
        <f>VLOOKUP(A135,'[1]Table 2'!$A$3:$B$154,2,FALSE)</f>
        <v>65</v>
      </c>
      <c r="K135" s="16">
        <f t="shared" si="22"/>
        <v>0</v>
      </c>
      <c r="L135" s="18">
        <f t="shared" si="28"/>
        <v>0.89500860585197939</v>
      </c>
      <c r="M135" s="18">
        <f t="shared" si="29"/>
        <v>0.44750430292598969</v>
      </c>
      <c r="N135" s="19">
        <f>VLOOKUP(A135,'[1]BRMA LA Names'!$A$2:$B$153,2,FALSE)</f>
        <v>515.97519989991679</v>
      </c>
      <c r="O135" s="20">
        <f t="shared" si="30"/>
        <v>1.7761624781408496</v>
      </c>
      <c r="P135" s="20">
        <f t="shared" si="31"/>
        <v>0.8880812390704248</v>
      </c>
      <c r="Q135" s="20">
        <f t="shared" si="23"/>
        <v>0.2726510067114094</v>
      </c>
      <c r="R135" s="21">
        <f>VLOOKUP(B135,[2]Sheet1!$B$3:$C$15,2,FALSE)</f>
        <v>0.19009663595562062</v>
      </c>
      <c r="S135" s="15" t="s">
        <v>25</v>
      </c>
      <c r="T135" s="25" t="s">
        <v>32</v>
      </c>
    </row>
    <row r="136" spans="1:20" x14ac:dyDescent="0.2">
      <c r="A136" s="14" t="s">
        <v>187</v>
      </c>
      <c r="B136" s="22" t="s">
        <v>28</v>
      </c>
      <c r="C136" s="16">
        <f>VLOOKUP($A136,'[1]LHA Rates 2020 C19 uprate'!$A$3:$D$172,3,FALSE)</f>
        <v>69.040000000000006</v>
      </c>
      <c r="D136" s="16">
        <f>VLOOKUP($A136,'[1]LHA Rates 2020 C19 uprate'!$A$3:$D$172,4,FALSE)</f>
        <v>299.99538936208972</v>
      </c>
      <c r="E136" s="16">
        <v>342.72</v>
      </c>
      <c r="F136" s="16">
        <f t="shared" si="24"/>
        <v>642.71538936208981</v>
      </c>
      <c r="G136" s="16">
        <f t="shared" si="25"/>
        <v>396.53249999999997</v>
      </c>
      <c r="H136" s="16" t="str">
        <f t="shared" si="26"/>
        <v>Eligible</v>
      </c>
      <c r="I136" s="16">
        <f t="shared" si="27"/>
        <v>246.18288936208984</v>
      </c>
      <c r="J136" s="17">
        <f>VLOOKUP(A136,'[1]Table 2'!$A$3:$B$154,2,FALSE)</f>
        <v>69.040000000000006</v>
      </c>
      <c r="K136" s="16">
        <f t="shared" si="22"/>
        <v>0</v>
      </c>
      <c r="L136" s="18">
        <f t="shared" si="28"/>
        <v>0.95063683304647173</v>
      </c>
      <c r="M136" s="18">
        <f t="shared" si="29"/>
        <v>0.47531841652323586</v>
      </c>
      <c r="N136" s="19">
        <f>VLOOKUP(A136,'[1]BRMA LA Names'!$A$2:$B$153,2,FALSE)</f>
        <v>659.92714664865855</v>
      </c>
      <c r="O136" s="20">
        <f t="shared" si="30"/>
        <v>2.2716941364841947</v>
      </c>
      <c r="P136" s="20">
        <f t="shared" si="31"/>
        <v>1.1358470682420974</v>
      </c>
      <c r="Q136" s="20">
        <f t="shared" si="23"/>
        <v>0.28959731543624162</v>
      </c>
      <c r="R136" s="21">
        <f>VLOOKUP(B136,[2]Sheet1!$B$3:$C$15,2,FALSE)</f>
        <v>0.3508700622168312</v>
      </c>
      <c r="S136" s="22"/>
      <c r="T136" s="23"/>
    </row>
    <row r="137" spans="1:20" x14ac:dyDescent="0.2">
      <c r="A137" s="14" t="s">
        <v>188</v>
      </c>
      <c r="B137" s="22" t="s">
        <v>35</v>
      </c>
      <c r="C137" s="16">
        <f>VLOOKUP($A137,'[1]LHA Rates 2020 C19 uprate'!$A$3:$D$172,3,FALSE)</f>
        <v>70.19</v>
      </c>
      <c r="D137" s="16">
        <f>VLOOKUP($A137,'[1]LHA Rates 2020 C19 uprate'!$A$3:$D$172,4,FALSE)</f>
        <v>304.99241569126701</v>
      </c>
      <c r="E137" s="16">
        <v>342.72</v>
      </c>
      <c r="F137" s="16">
        <f t="shared" si="24"/>
        <v>647.7124156912671</v>
      </c>
      <c r="G137" s="16">
        <f t="shared" si="25"/>
        <v>396.53249999999997</v>
      </c>
      <c r="H137" s="16" t="str">
        <f t="shared" si="26"/>
        <v>Eligible</v>
      </c>
      <c r="I137" s="16">
        <f t="shared" si="27"/>
        <v>251.17991569126713</v>
      </c>
      <c r="J137" s="17">
        <f>VLOOKUP(A137,'[1]Table 2'!$A$3:$B$154,2,FALSE)</f>
        <v>70.19</v>
      </c>
      <c r="K137" s="16">
        <f t="shared" si="22"/>
        <v>0</v>
      </c>
      <c r="L137" s="18">
        <f t="shared" si="28"/>
        <v>0.96647160068846816</v>
      </c>
      <c r="M137" s="18">
        <f t="shared" si="29"/>
        <v>0.48323580034423408</v>
      </c>
      <c r="N137" s="19">
        <f>VLOOKUP(A137,'[1]BRMA LA Names'!$A$2:$B$153,2,FALSE)</f>
        <v>511.565741134071</v>
      </c>
      <c r="O137" s="20">
        <f t="shared" si="30"/>
        <v>1.7609836183616903</v>
      </c>
      <c r="P137" s="20">
        <f t="shared" si="31"/>
        <v>0.88049180918084513</v>
      </c>
      <c r="Q137" s="20">
        <f t="shared" si="23"/>
        <v>0.29442114093959731</v>
      </c>
      <c r="R137" s="21">
        <f>VLOOKUP(B137,[2]Sheet1!$B$3:$C$15,2,FALSE)</f>
        <v>0.19009663595562062</v>
      </c>
      <c r="S137" s="15" t="s">
        <v>25</v>
      </c>
      <c r="T137" s="25" t="s">
        <v>32</v>
      </c>
    </row>
    <row r="138" spans="1:20" x14ac:dyDescent="0.2">
      <c r="A138" s="14" t="s">
        <v>189</v>
      </c>
      <c r="B138" s="22" t="s">
        <v>60</v>
      </c>
      <c r="C138" s="16">
        <f>VLOOKUP($A138,'[1]LHA Rates 2020 C19 uprate'!$A$3:$D$172,3,FALSE)</f>
        <v>61.5</v>
      </c>
      <c r="D138" s="16">
        <f>VLOOKUP($A138,'[1]LHA Rates 2020 C19 uprate'!$A$3:$D$172,4,FALSE)</f>
        <v>267.23227760383133</v>
      </c>
      <c r="E138" s="16">
        <v>342.72</v>
      </c>
      <c r="F138" s="16">
        <f t="shared" si="24"/>
        <v>609.95227760383136</v>
      </c>
      <c r="G138" s="16">
        <f t="shared" si="25"/>
        <v>396.53249999999997</v>
      </c>
      <c r="H138" s="16" t="str">
        <f t="shared" si="26"/>
        <v>Eligible</v>
      </c>
      <c r="I138" s="16">
        <f t="shared" si="27"/>
        <v>213.41977760383139</v>
      </c>
      <c r="J138" s="17">
        <f>VLOOKUP(A138,'[1]Table 2'!$A$3:$B$154,2,FALSE)</f>
        <v>61.5</v>
      </c>
      <c r="K138" s="16">
        <f t="shared" si="22"/>
        <v>0</v>
      </c>
      <c r="L138" s="18">
        <f t="shared" si="28"/>
        <v>0.846815834767642</v>
      </c>
      <c r="M138" s="18">
        <f t="shared" si="29"/>
        <v>0.423407917383821</v>
      </c>
      <c r="N138" s="19">
        <f>VLOOKUP(A138,'[1]BRMA LA Names'!$A$2:$B$153,2,FALSE)</f>
        <v>513.16286919401557</v>
      </c>
      <c r="O138" s="20">
        <f t="shared" si="30"/>
        <v>1.7664814774320674</v>
      </c>
      <c r="P138" s="20">
        <f t="shared" si="31"/>
        <v>0.8832407387160337</v>
      </c>
      <c r="Q138" s="20">
        <f t="shared" si="23"/>
        <v>0.25796979865771813</v>
      </c>
      <c r="R138" s="21">
        <f>VLOOKUP(B138,[2]Sheet1!$B$3:$C$15,2,FALSE)</f>
        <v>0.22050053526245786</v>
      </c>
      <c r="S138" s="22"/>
      <c r="T138" s="23"/>
    </row>
    <row r="139" spans="1:20" x14ac:dyDescent="0.2">
      <c r="A139" s="14" t="s">
        <v>190</v>
      </c>
      <c r="B139" s="22" t="s">
        <v>57</v>
      </c>
      <c r="C139" s="16">
        <f>VLOOKUP($A139,'[1]LHA Rates 2020 C19 uprate'!$A$3:$D$172,3,FALSE)</f>
        <v>109.71</v>
      </c>
      <c r="D139" s="16">
        <f>VLOOKUP($A139,'[1]LHA Rates 2020 C19 uprate'!$A$3:$D$172,4,FALSE)</f>
        <v>476.71631180351767</v>
      </c>
      <c r="E139" s="16">
        <v>342.72</v>
      </c>
      <c r="F139" s="16">
        <f t="shared" si="24"/>
        <v>819.4363118035177</v>
      </c>
      <c r="G139" s="16">
        <f t="shared" si="25"/>
        <v>396.53249999999997</v>
      </c>
      <c r="H139" s="16" t="str">
        <f t="shared" si="26"/>
        <v>Eligible</v>
      </c>
      <c r="I139" s="16">
        <f t="shared" si="27"/>
        <v>422.90381180351773</v>
      </c>
      <c r="J139" s="17">
        <f>VLOOKUP(A139,'[1]Table 2'!$A$3:$B$154,2,FALSE)</f>
        <v>109.71</v>
      </c>
      <c r="K139" s="16">
        <f t="shared" si="22"/>
        <v>0</v>
      </c>
      <c r="L139" s="18">
        <f t="shared" si="28"/>
        <v>1.5106368330464715</v>
      </c>
      <c r="M139" s="18">
        <f t="shared" si="29"/>
        <v>0.75531841652323573</v>
      </c>
      <c r="N139" s="19">
        <f>VLOOKUP(A139,'[1]BRMA LA Names'!$A$2:$B$153,2,FALSE)</f>
        <v>1358.941092086556</v>
      </c>
      <c r="O139" s="20">
        <f t="shared" si="30"/>
        <v>4.677938354859057</v>
      </c>
      <c r="P139" s="20">
        <f t="shared" si="31"/>
        <v>2.3389691774295285</v>
      </c>
      <c r="Q139" s="20">
        <f t="shared" si="23"/>
        <v>0.46019295302013419</v>
      </c>
      <c r="R139" s="21">
        <f>VLOOKUP(B139,[2]Sheet1!$B$3:$C$15,2,FALSE)</f>
        <v>0.23497217960382227</v>
      </c>
      <c r="S139" s="22"/>
      <c r="T139" s="23"/>
    </row>
    <row r="140" spans="1:20" x14ac:dyDescent="0.2">
      <c r="A140" s="14" t="s">
        <v>191</v>
      </c>
      <c r="B140" s="22" t="s">
        <v>50</v>
      </c>
      <c r="C140" s="16">
        <f>VLOOKUP($A140,'[1]LHA Rates 2020 C19 uprate'!$A$3:$D$172,3,FALSE)</f>
        <v>85.5</v>
      </c>
      <c r="D140" s="16">
        <f>VLOOKUP($A140,'[1]LHA Rates 2020 C19 uprate'!$A$3:$D$172,4,FALSE)</f>
        <v>371.51804447361917</v>
      </c>
      <c r="E140" s="16">
        <v>342.72</v>
      </c>
      <c r="F140" s="16">
        <f t="shared" si="24"/>
        <v>714.2380444736192</v>
      </c>
      <c r="G140" s="16">
        <f t="shared" si="25"/>
        <v>396.53249999999997</v>
      </c>
      <c r="H140" s="16" t="str">
        <f t="shared" si="26"/>
        <v>Eligible</v>
      </c>
      <c r="I140" s="16">
        <f t="shared" si="27"/>
        <v>317.70554447361923</v>
      </c>
      <c r="J140" s="17">
        <f>VLOOKUP(A140,'[1]Table 2'!$A$3:$B$154,2,FALSE)</f>
        <v>85.5</v>
      </c>
      <c r="K140" s="16">
        <f t="shared" si="22"/>
        <v>0</v>
      </c>
      <c r="L140" s="18">
        <f t="shared" si="28"/>
        <v>1.1772805507745268</v>
      </c>
      <c r="M140" s="18">
        <f t="shared" si="29"/>
        <v>0.58864027538726338</v>
      </c>
      <c r="N140" s="19">
        <f>VLOOKUP(A140,'[1]BRMA LA Names'!$A$2:$B$153,2,FALSE)</f>
        <v>812.95359158138865</v>
      </c>
      <c r="O140" s="20">
        <f t="shared" si="30"/>
        <v>2.7984633100908387</v>
      </c>
      <c r="P140" s="20">
        <f t="shared" si="31"/>
        <v>1.3992316550454194</v>
      </c>
      <c r="Q140" s="20">
        <f t="shared" si="23"/>
        <v>0.35864093959731541</v>
      </c>
      <c r="R140" s="21">
        <f>VLOOKUP(B140,[2]Sheet1!$B$3:$C$15,2,FALSE)</f>
        <v>0.26242329205386095</v>
      </c>
      <c r="S140" s="22"/>
      <c r="T140" s="23"/>
    </row>
    <row r="141" spans="1:20" x14ac:dyDescent="0.2">
      <c r="A141" s="14" t="s">
        <v>192</v>
      </c>
      <c r="B141" s="22" t="s">
        <v>57</v>
      </c>
      <c r="C141" s="16">
        <f>VLOOKUP($A141,'[1]LHA Rates 2020 C19 uprate'!$A$3:$D$172,3,FALSE)</f>
        <v>73.25</v>
      </c>
      <c r="D141" s="16">
        <f>VLOOKUP($A141,'[1]LHA Rates 2020 C19 uprate'!$A$3:$D$172,4,FALSE)</f>
        <v>318.28885096716499</v>
      </c>
      <c r="E141" s="16">
        <v>342.72</v>
      </c>
      <c r="F141" s="16">
        <f t="shared" si="24"/>
        <v>661.00885096716502</v>
      </c>
      <c r="G141" s="16">
        <f t="shared" si="25"/>
        <v>396.53249999999997</v>
      </c>
      <c r="H141" s="16" t="str">
        <f t="shared" si="26"/>
        <v>Eligible</v>
      </c>
      <c r="I141" s="16">
        <f t="shared" si="27"/>
        <v>264.47635096716505</v>
      </c>
      <c r="J141" s="17">
        <f>VLOOKUP(A141,'[1]Table 2'!$A$3:$B$154,2,FALSE)</f>
        <v>73.25</v>
      </c>
      <c r="K141" s="16">
        <f t="shared" si="22"/>
        <v>0</v>
      </c>
      <c r="L141" s="18">
        <f t="shared" si="28"/>
        <v>1.0086058519793459</v>
      </c>
      <c r="M141" s="18">
        <f t="shared" si="29"/>
        <v>0.50430292598967297</v>
      </c>
      <c r="N141" s="19">
        <f>VLOOKUP(A141,'[1]BRMA LA Names'!$A$2:$B$153,2,FALSE)</f>
        <v>660.25118814182736</v>
      </c>
      <c r="O141" s="20">
        <f t="shared" si="30"/>
        <v>2.2728095977343457</v>
      </c>
      <c r="P141" s="20">
        <f t="shared" si="31"/>
        <v>1.1364047988671728</v>
      </c>
      <c r="Q141" s="20">
        <f t="shared" si="23"/>
        <v>0.30725671140939598</v>
      </c>
      <c r="R141" s="21">
        <f>VLOOKUP(B141,[2]Sheet1!$B$3:$C$15,2,FALSE)</f>
        <v>0.23497217960382227</v>
      </c>
      <c r="S141" s="22"/>
      <c r="T141" s="23"/>
    </row>
    <row r="142" spans="1:20" x14ac:dyDescent="0.2">
      <c r="A142" s="14" t="s">
        <v>193</v>
      </c>
      <c r="B142" s="22" t="s">
        <v>35</v>
      </c>
      <c r="C142" s="16">
        <f>VLOOKUP($A142,'[1]LHA Rates 2020 C19 uprate'!$A$3:$D$172,3,FALSE)</f>
        <v>68</v>
      </c>
      <c r="D142" s="16">
        <f>VLOOKUP($A142,'[1]LHA Rates 2020 C19 uprate'!$A$3:$D$172,4,FALSE)</f>
        <v>295.4763394643989</v>
      </c>
      <c r="E142" s="16">
        <v>342.72</v>
      </c>
      <c r="F142" s="16">
        <f t="shared" si="24"/>
        <v>638.19633946439899</v>
      </c>
      <c r="G142" s="16">
        <f t="shared" si="25"/>
        <v>396.53249999999997</v>
      </c>
      <c r="H142" s="16" t="str">
        <f t="shared" si="26"/>
        <v>Eligible</v>
      </c>
      <c r="I142" s="16">
        <f t="shared" si="27"/>
        <v>241.66383946439902</v>
      </c>
      <c r="J142" s="17">
        <f>VLOOKUP(A142,'[1]Table 2'!$A$3:$B$154,2,FALSE)</f>
        <v>68</v>
      </c>
      <c r="K142" s="16">
        <f t="shared" si="22"/>
        <v>0</v>
      </c>
      <c r="L142" s="18">
        <f t="shared" si="28"/>
        <v>0.9363166953528399</v>
      </c>
      <c r="M142" s="18">
        <f t="shared" si="29"/>
        <v>0.46815834767641995</v>
      </c>
      <c r="N142" s="19">
        <f>VLOOKUP(A142,'[1]BRMA LA Names'!$A$2:$B$153,2,FALSE)</f>
        <v>549.35363243526854</v>
      </c>
      <c r="O142" s="20">
        <f t="shared" si="30"/>
        <v>1.8910624180215785</v>
      </c>
      <c r="P142" s="20">
        <f t="shared" si="31"/>
        <v>0.94553120901078924</v>
      </c>
      <c r="Q142" s="20">
        <f t="shared" si="23"/>
        <v>0.28523489932885904</v>
      </c>
      <c r="R142" s="21">
        <f>VLOOKUP(B142,[2]Sheet1!$B$3:$C$15,2,FALSE)</f>
        <v>0.19009663595562062</v>
      </c>
      <c r="S142" s="15" t="s">
        <v>25</v>
      </c>
      <c r="T142" s="25" t="s">
        <v>32</v>
      </c>
    </row>
    <row r="143" spans="1:20" x14ac:dyDescent="0.2">
      <c r="A143" s="14" t="s">
        <v>194</v>
      </c>
      <c r="B143" s="22" t="s">
        <v>60</v>
      </c>
      <c r="C143" s="16">
        <f>VLOOKUP($A143,'[1]LHA Rates 2020 C19 uprate'!$A$3:$D$172,3,FALSE)</f>
        <v>69.81</v>
      </c>
      <c r="D143" s="16">
        <f>VLOOKUP($A143,'[1]LHA Rates 2020 C19 uprate'!$A$3:$D$172,4,FALSE)</f>
        <v>303.3412243824954</v>
      </c>
      <c r="E143" s="16">
        <v>342.72</v>
      </c>
      <c r="F143" s="16">
        <f t="shared" si="24"/>
        <v>646.06122438249542</v>
      </c>
      <c r="G143" s="16">
        <f t="shared" si="25"/>
        <v>396.53249999999997</v>
      </c>
      <c r="H143" s="16" t="str">
        <f t="shared" si="26"/>
        <v>Eligible</v>
      </c>
      <c r="I143" s="16">
        <f t="shared" si="27"/>
        <v>249.52872438249545</v>
      </c>
      <c r="J143" s="17">
        <f>VLOOKUP(A143,'[1]Table 2'!$A$3:$B$154,2,FALSE)</f>
        <v>69.81</v>
      </c>
      <c r="K143" s="16">
        <f t="shared" si="22"/>
        <v>0</v>
      </c>
      <c r="L143" s="18">
        <f t="shared" si="28"/>
        <v>0.96123924268502581</v>
      </c>
      <c r="M143" s="18">
        <f t="shared" si="29"/>
        <v>0.4806196213425129</v>
      </c>
      <c r="N143" s="19"/>
      <c r="O143" s="20">
        <f t="shared" si="30"/>
        <v>0</v>
      </c>
      <c r="P143" s="20">
        <f t="shared" si="31"/>
        <v>0</v>
      </c>
      <c r="Q143" s="20">
        <f t="shared" si="23"/>
        <v>0.29282718120805368</v>
      </c>
      <c r="R143" s="21">
        <f>VLOOKUP(B143,[2]Sheet1!$B$3:$C$15,2,FALSE)</f>
        <v>0.22050053526245786</v>
      </c>
      <c r="S143" s="22"/>
      <c r="T143" s="23"/>
    </row>
    <row r="144" spans="1:20" x14ac:dyDescent="0.2">
      <c r="A144" s="14" t="s">
        <v>195</v>
      </c>
      <c r="B144" s="22" t="s">
        <v>44</v>
      </c>
      <c r="C144" s="16">
        <f>VLOOKUP($A144,'[1]LHA Rates 2020 C19 uprate'!$A$3:$D$172,3,FALSE)</f>
        <v>78.59</v>
      </c>
      <c r="D144" s="16">
        <f>VLOOKUP($A144,'[1]LHA Rates 2020 C19 uprate'!$A$3:$D$172,4,FALSE)</f>
        <v>341.49243409569277</v>
      </c>
      <c r="E144" s="16">
        <v>342.72</v>
      </c>
      <c r="F144" s="16">
        <f t="shared" si="24"/>
        <v>684.21243409569274</v>
      </c>
      <c r="G144" s="16">
        <f t="shared" si="25"/>
        <v>396.53249999999997</v>
      </c>
      <c r="H144" s="16" t="str">
        <f t="shared" si="26"/>
        <v>Eligible</v>
      </c>
      <c r="I144" s="16">
        <f t="shared" si="27"/>
        <v>287.67993409569277</v>
      </c>
      <c r="J144" s="17">
        <f>VLOOKUP(A144,'[1]Table 2'!$A$3:$B$154,2,FALSE)</f>
        <v>78.59</v>
      </c>
      <c r="K144" s="16">
        <f t="shared" si="22"/>
        <v>0</v>
      </c>
      <c r="L144" s="18">
        <f t="shared" si="28"/>
        <v>1.0821342512908778</v>
      </c>
      <c r="M144" s="18">
        <f t="shared" si="29"/>
        <v>0.54106712564543891</v>
      </c>
      <c r="N144" s="19">
        <f>VLOOKUP(A144,'[1]BRMA LA Names'!$A$2:$B$153,2,FALSE)</f>
        <v>847.45586909927579</v>
      </c>
      <c r="O144" s="20">
        <f t="shared" si="30"/>
        <v>2.9172319073985395</v>
      </c>
      <c r="P144" s="20">
        <f t="shared" si="31"/>
        <v>1.4586159536992698</v>
      </c>
      <c r="Q144" s="20">
        <f t="shared" si="23"/>
        <v>0.32965604026845641</v>
      </c>
      <c r="R144" s="21">
        <f>VLOOKUP(B144,[2]Sheet1!$B$3:$C$15,2,FALSE)</f>
        <v>0.31126051422229023</v>
      </c>
      <c r="S144" s="15" t="s">
        <v>25</v>
      </c>
      <c r="T144" s="25" t="s">
        <v>101</v>
      </c>
    </row>
    <row r="145" spans="1:20" x14ac:dyDescent="0.2">
      <c r="A145" s="14" t="s">
        <v>196</v>
      </c>
      <c r="B145" s="22" t="s">
        <v>44</v>
      </c>
      <c r="C145" s="16">
        <f>VLOOKUP($A145,'[1]LHA Rates 2020 C19 uprate'!$A$3:$D$172,3,FALSE)</f>
        <v>99.06</v>
      </c>
      <c r="D145" s="16">
        <f>VLOOKUP($A145,'[1]LHA Rates 2020 C19 uprate'!$A$3:$D$172,4,FALSE)</f>
        <v>430.43950275504932</v>
      </c>
      <c r="E145" s="16">
        <v>342.72</v>
      </c>
      <c r="F145" s="16">
        <f t="shared" si="24"/>
        <v>773.15950275504929</v>
      </c>
      <c r="G145" s="16">
        <f t="shared" si="25"/>
        <v>396.53249999999997</v>
      </c>
      <c r="H145" s="16" t="str">
        <f t="shared" si="26"/>
        <v>Eligible</v>
      </c>
      <c r="I145" s="16">
        <f t="shared" si="27"/>
        <v>376.62700275504932</v>
      </c>
      <c r="J145" s="17">
        <f>VLOOKUP(A145,'[1]Table 2'!$A$3:$B$154,2,FALSE)</f>
        <v>99.06</v>
      </c>
      <c r="K145" s="16">
        <f t="shared" si="22"/>
        <v>0</v>
      </c>
      <c r="L145" s="18">
        <f t="shared" si="28"/>
        <v>1.3639931153184166</v>
      </c>
      <c r="M145" s="18">
        <f t="shared" si="29"/>
        <v>0.6819965576592083</v>
      </c>
      <c r="N145" s="19">
        <f>VLOOKUP(A145,'[1]BRMA LA Names'!$A$2:$B$153,2,FALSE)</f>
        <v>807.79660428921125</v>
      </c>
      <c r="O145" s="20">
        <f t="shared" si="30"/>
        <v>2.7807112023724998</v>
      </c>
      <c r="P145" s="20">
        <f t="shared" si="31"/>
        <v>1.3903556011862499</v>
      </c>
      <c r="Q145" s="20">
        <f t="shared" si="23"/>
        <v>0.4155201342281879</v>
      </c>
      <c r="R145" s="21">
        <f>VLOOKUP(B145,[2]Sheet1!$B$3:$C$15,2,FALSE)</f>
        <v>0.31126051422229023</v>
      </c>
      <c r="S145" s="22"/>
      <c r="T145" s="23"/>
    </row>
    <row r="146" spans="1:20" x14ac:dyDescent="0.2">
      <c r="A146" s="14" t="s">
        <v>197</v>
      </c>
      <c r="B146" s="22" t="s">
        <v>57</v>
      </c>
      <c r="C146" s="16">
        <f>VLOOKUP($A146,'[1]LHA Rates 2020 C19 uprate'!$A$3:$D$172,3,FALSE)</f>
        <v>61.33</v>
      </c>
      <c r="D146" s="16">
        <f>VLOOKUP($A146,'[1]LHA Rates 2020 C19 uprate'!$A$3:$D$172,4,FALSE)</f>
        <v>266.49358675517033</v>
      </c>
      <c r="E146" s="16">
        <v>342.72</v>
      </c>
      <c r="F146" s="16">
        <f t="shared" si="24"/>
        <v>609.21358675517035</v>
      </c>
      <c r="G146" s="16">
        <f t="shared" si="25"/>
        <v>396.53249999999997</v>
      </c>
      <c r="H146" s="16" t="str">
        <f t="shared" si="26"/>
        <v>Eligible</v>
      </c>
      <c r="I146" s="16">
        <f t="shared" si="27"/>
        <v>212.68108675517038</v>
      </c>
      <c r="J146" s="17">
        <f>VLOOKUP(A146,'[1]Table 2'!$A$3:$B$154,2,FALSE)</f>
        <v>61.33</v>
      </c>
      <c r="K146" s="16">
        <f t="shared" si="22"/>
        <v>0</v>
      </c>
      <c r="L146" s="18">
        <f t="shared" si="28"/>
        <v>0.84447504302925991</v>
      </c>
      <c r="M146" s="18">
        <f t="shared" si="29"/>
        <v>0.42223752151462995</v>
      </c>
      <c r="N146" s="19">
        <f>VLOOKUP(A146,'[1]BRMA LA Names'!$A$2:$B$153,2,FALSE)</f>
        <v>483.00358466322024</v>
      </c>
      <c r="O146" s="20">
        <f t="shared" si="30"/>
        <v>1.6626629420420662</v>
      </c>
      <c r="P146" s="20">
        <f t="shared" si="31"/>
        <v>0.83133147102103311</v>
      </c>
      <c r="Q146" s="20">
        <f t="shared" si="23"/>
        <v>0.25725671140939593</v>
      </c>
      <c r="R146" s="21">
        <f>VLOOKUP(B146,[2]Sheet1!$B$3:$C$15,2,FALSE)</f>
        <v>0.23497217960382227</v>
      </c>
      <c r="S146" s="22"/>
      <c r="T146" s="23"/>
    </row>
    <row r="147" spans="1:20" x14ac:dyDescent="0.2">
      <c r="A147" s="14" t="s">
        <v>198</v>
      </c>
      <c r="B147" s="22" t="s">
        <v>28</v>
      </c>
      <c r="C147" s="16">
        <f>VLOOKUP($A147,'[1]LHA Rates 2020 C19 uprate'!$A$3:$D$172,3,FALSE)</f>
        <v>83.5</v>
      </c>
      <c r="D147" s="16">
        <f>VLOOKUP($A147,'[1]LHA Rates 2020 C19 uprate'!$A$3:$D$172,4,FALSE)</f>
        <v>362.82756390113684</v>
      </c>
      <c r="E147" s="16">
        <v>342.72</v>
      </c>
      <c r="F147" s="16">
        <f t="shared" si="24"/>
        <v>705.54756390113687</v>
      </c>
      <c r="G147" s="16">
        <f t="shared" si="25"/>
        <v>396.53249999999997</v>
      </c>
      <c r="H147" s="16" t="str">
        <f t="shared" si="26"/>
        <v>Eligible</v>
      </c>
      <c r="I147" s="16">
        <f t="shared" si="27"/>
        <v>309.0150639011369</v>
      </c>
      <c r="J147" s="17">
        <f>VLOOKUP(A147,'[1]Table 2'!$A$3:$B$154,2,FALSE)</f>
        <v>83.5</v>
      </c>
      <c r="K147" s="16">
        <f t="shared" si="22"/>
        <v>0</v>
      </c>
      <c r="L147" s="18">
        <f t="shared" si="28"/>
        <v>1.1497418244406197</v>
      </c>
      <c r="M147" s="18">
        <f t="shared" si="29"/>
        <v>0.57487091222030984</v>
      </c>
      <c r="N147" s="19">
        <f>VLOOKUP(A147,'[1]BRMA LA Names'!$A$2:$B$153,2,FALSE)</f>
        <v>960.64671549615741</v>
      </c>
      <c r="O147" s="20">
        <f t="shared" si="30"/>
        <v>3.3068733752019188</v>
      </c>
      <c r="P147" s="20">
        <f t="shared" si="31"/>
        <v>1.6534366876009594</v>
      </c>
      <c r="Q147" s="20">
        <f t="shared" si="23"/>
        <v>0.35025167785234901</v>
      </c>
      <c r="R147" s="21">
        <f>VLOOKUP(B147,[2]Sheet1!$B$3:$C$15,2,FALSE)</f>
        <v>0.3508700622168312</v>
      </c>
      <c r="S147" s="15" t="s">
        <v>25</v>
      </c>
      <c r="T147" s="25" t="s">
        <v>41</v>
      </c>
    </row>
    <row r="148" spans="1:20" x14ac:dyDescent="0.2">
      <c r="A148" s="14" t="s">
        <v>199</v>
      </c>
      <c r="B148" s="22" t="s">
        <v>57</v>
      </c>
      <c r="C148" s="16">
        <f>VLOOKUP($A148,'[1]LHA Rates 2020 C19 uprate'!$A$3:$D$172,3,FALSE)</f>
        <v>55.02</v>
      </c>
      <c r="D148" s="16">
        <f>VLOOKUP($A148,'[1]LHA Rates 2020 C19 uprate'!$A$3:$D$172,4,FALSE)</f>
        <v>239.07512054898865</v>
      </c>
      <c r="E148" s="16">
        <v>342.72</v>
      </c>
      <c r="F148" s="16">
        <f t="shared" si="24"/>
        <v>581.79512054898873</v>
      </c>
      <c r="G148" s="16">
        <f t="shared" si="25"/>
        <v>396.53249999999997</v>
      </c>
      <c r="H148" s="16" t="str">
        <f t="shared" si="26"/>
        <v>Eligible</v>
      </c>
      <c r="I148" s="16">
        <f t="shared" si="27"/>
        <v>185.26262054898876</v>
      </c>
      <c r="J148" s="17">
        <f>VLOOKUP(A148,'[1]Table 2'!$A$3:$B$154,2,FALSE)</f>
        <v>55.02</v>
      </c>
      <c r="K148" s="16">
        <f t="shared" si="22"/>
        <v>0</v>
      </c>
      <c r="L148" s="18">
        <f t="shared" si="28"/>
        <v>0.75759036144578318</v>
      </c>
      <c r="M148" s="18">
        <f t="shared" si="29"/>
        <v>0.37879518072289159</v>
      </c>
      <c r="N148" s="19">
        <f>VLOOKUP(A148,'[1]BRMA LA Names'!$A$2:$B$153,2,FALSE)</f>
        <v>508.42482596128445</v>
      </c>
      <c r="O148" s="20">
        <f t="shared" si="30"/>
        <v>1.7501715179390172</v>
      </c>
      <c r="P148" s="20">
        <f t="shared" si="31"/>
        <v>0.87508575896950858</v>
      </c>
      <c r="Q148" s="20">
        <f t="shared" si="23"/>
        <v>0.23078859060402684</v>
      </c>
      <c r="R148" s="21">
        <f>VLOOKUP(B148,[2]Sheet1!$B$3:$C$15,2,FALSE)</f>
        <v>0.23497217960382227</v>
      </c>
      <c r="S148" s="22"/>
      <c r="T148" s="23"/>
    </row>
    <row r="149" spans="1:20" x14ac:dyDescent="0.2">
      <c r="A149" s="14" t="s">
        <v>200</v>
      </c>
      <c r="B149" s="22" t="s">
        <v>60</v>
      </c>
      <c r="C149" s="16">
        <f>VLOOKUP($A149,'[1]LHA Rates 2020 C19 uprate'!$A$3:$D$172,3,FALSE)</f>
        <v>69.38</v>
      </c>
      <c r="D149" s="16">
        <f>VLOOKUP($A149,'[1]LHA Rates 2020 C19 uprate'!$A$3:$D$172,4,FALSE)</f>
        <v>301.47277105941168</v>
      </c>
      <c r="E149" s="16">
        <v>342.72</v>
      </c>
      <c r="F149" s="16">
        <f t="shared" si="24"/>
        <v>644.19277105941171</v>
      </c>
      <c r="G149" s="16">
        <f t="shared" si="25"/>
        <v>396.53249999999997</v>
      </c>
      <c r="H149" s="16" t="str">
        <f t="shared" si="26"/>
        <v>Eligible</v>
      </c>
      <c r="I149" s="16">
        <f t="shared" si="27"/>
        <v>247.66027105941174</v>
      </c>
      <c r="J149" s="17">
        <f>VLOOKUP(A149,'[1]Table 2'!$A$3:$B$154,2,FALSE)</f>
        <v>69.38</v>
      </c>
      <c r="K149" s="16">
        <f t="shared" si="22"/>
        <v>0</v>
      </c>
      <c r="L149" s="18">
        <f t="shared" si="28"/>
        <v>0.95531841652323579</v>
      </c>
      <c r="M149" s="18">
        <f t="shared" si="29"/>
        <v>0.4776592082616179</v>
      </c>
      <c r="N149" s="19">
        <f>VLOOKUP(A149,'[1]BRMA LA Names'!$A$2:$B$153,2,FALSE)</f>
        <v>540.79191894164728</v>
      </c>
      <c r="O149" s="20">
        <f t="shared" si="30"/>
        <v>1.8615900824153091</v>
      </c>
      <c r="P149" s="20">
        <f t="shared" si="31"/>
        <v>0.93079504120765455</v>
      </c>
      <c r="Q149" s="20">
        <f t="shared" si="23"/>
        <v>0.2910234899328859</v>
      </c>
      <c r="R149" s="21">
        <f>VLOOKUP(B149,[2]Sheet1!$B$3:$C$15,2,FALSE)</f>
        <v>0.22050053526245786</v>
      </c>
      <c r="S149" s="22"/>
      <c r="T149" s="23"/>
    </row>
    <row r="150" spans="1:20" x14ac:dyDescent="0.2">
      <c r="A150" s="14" t="s">
        <v>201</v>
      </c>
      <c r="B150" s="22" t="s">
        <v>50</v>
      </c>
      <c r="C150" s="16">
        <f>VLOOKUP($A150,'[1]LHA Rates 2020 C19 uprate'!$A$3:$D$172,3,FALSE)</f>
        <v>66.5</v>
      </c>
      <c r="D150" s="16">
        <f>VLOOKUP($A150,'[1]LHA Rates 2020 C19 uprate'!$A$3:$D$172,4,FALSE)</f>
        <v>288.95847903503716</v>
      </c>
      <c r="E150" s="16">
        <v>342.72</v>
      </c>
      <c r="F150" s="16">
        <f t="shared" si="24"/>
        <v>631.67847903503718</v>
      </c>
      <c r="G150" s="16">
        <f t="shared" si="25"/>
        <v>396.53249999999997</v>
      </c>
      <c r="H150" s="16" t="str">
        <f t="shared" si="26"/>
        <v>Eligible</v>
      </c>
      <c r="I150" s="16">
        <f t="shared" si="27"/>
        <v>235.14597903503721</v>
      </c>
      <c r="J150" s="17">
        <f>VLOOKUP(A150,'[1]Table 2'!$A$3:$B$154,2,FALSE)</f>
        <v>66.5</v>
      </c>
      <c r="K150" s="16">
        <f t="shared" si="22"/>
        <v>0</v>
      </c>
      <c r="L150" s="18">
        <f t="shared" si="28"/>
        <v>0.91566265060240959</v>
      </c>
      <c r="M150" s="18">
        <f t="shared" si="29"/>
        <v>0.45783132530120479</v>
      </c>
      <c r="N150" s="19">
        <f>VLOOKUP(A150,'[1]BRMA LA Names'!$A$2:$B$153,2,FALSE)</f>
        <v>647.14828049923233</v>
      </c>
      <c r="O150" s="20">
        <f t="shared" si="30"/>
        <v>2.22770492426586</v>
      </c>
      <c r="P150" s="20">
        <f t="shared" si="31"/>
        <v>1.11385246213293</v>
      </c>
      <c r="Q150" s="20">
        <f t="shared" si="23"/>
        <v>0.27894295302013422</v>
      </c>
      <c r="R150" s="21">
        <f>VLOOKUP(B150,[2]Sheet1!$B$3:$C$15,2,FALSE)</f>
        <v>0.26242329205386095</v>
      </c>
      <c r="S150" s="22"/>
      <c r="T150" s="23"/>
    </row>
    <row r="151" spans="1:20" x14ac:dyDescent="0.2">
      <c r="A151" s="14" t="s">
        <v>202</v>
      </c>
      <c r="B151" s="22" t="s">
        <v>50</v>
      </c>
      <c r="C151" s="16">
        <f>VLOOKUP($A151,'[1]LHA Rates 2020 C19 uprate'!$A$3:$D$172,3,FALSE)</f>
        <v>84.27</v>
      </c>
      <c r="D151" s="16">
        <f>VLOOKUP($A151,'[1]LHA Rates 2020 C19 uprate'!$A$3:$D$172,4,FALSE)</f>
        <v>366.17339892154257</v>
      </c>
      <c r="E151" s="16">
        <v>342.72</v>
      </c>
      <c r="F151" s="16">
        <f t="shared" si="24"/>
        <v>708.8933989215426</v>
      </c>
      <c r="G151" s="16">
        <f t="shared" si="25"/>
        <v>396.53249999999997</v>
      </c>
      <c r="H151" s="16" t="str">
        <f t="shared" si="26"/>
        <v>Eligible</v>
      </c>
      <c r="I151" s="16">
        <f t="shared" si="27"/>
        <v>312.36089892154263</v>
      </c>
      <c r="J151" s="17">
        <f>VLOOKUP(A151,'[1]Table 2'!$A$3:$B$154,2,FALSE)</f>
        <v>84.27</v>
      </c>
      <c r="K151" s="16">
        <f t="shared" si="22"/>
        <v>0</v>
      </c>
      <c r="L151" s="18">
        <f t="shared" si="28"/>
        <v>1.1603442340791739</v>
      </c>
      <c r="M151" s="18">
        <f t="shared" si="29"/>
        <v>0.58017211703958693</v>
      </c>
      <c r="N151" s="19">
        <f>VLOOKUP(A151,'[1]BRMA LA Names'!$A$2:$B$153,2,FALSE)</f>
        <v>647.14828049923233</v>
      </c>
      <c r="O151" s="20">
        <f t="shared" si="30"/>
        <v>2.22770492426586</v>
      </c>
      <c r="P151" s="20">
        <f t="shared" si="31"/>
        <v>1.11385246213293</v>
      </c>
      <c r="Q151" s="20">
        <f t="shared" si="23"/>
        <v>0.35348154362416107</v>
      </c>
      <c r="R151" s="21">
        <f>VLOOKUP(B151,[2]Sheet1!$B$3:$C$15,2,FALSE)</f>
        <v>0.26242329205386095</v>
      </c>
      <c r="S151" s="22"/>
      <c r="T151" s="23"/>
    </row>
    <row r="152" spans="1:20" x14ac:dyDescent="0.2">
      <c r="A152" s="14" t="s">
        <v>203</v>
      </c>
      <c r="B152" s="22" t="s">
        <v>28</v>
      </c>
      <c r="C152" s="16">
        <f>VLOOKUP($A152,'[1]LHA Rates 2020 C19 uprate'!$A$3:$D$172,3,FALSE)</f>
        <v>71.5</v>
      </c>
      <c r="D152" s="16">
        <f>VLOOKUP($A152,'[1]LHA Rates 2020 C19 uprate'!$A$3:$D$172,4,FALSE)</f>
        <v>310.68468046624292</v>
      </c>
      <c r="E152" s="16">
        <v>342.72</v>
      </c>
      <c r="F152" s="16">
        <f t="shared" si="24"/>
        <v>653.40468046624301</v>
      </c>
      <c r="G152" s="16">
        <f t="shared" si="25"/>
        <v>396.53249999999997</v>
      </c>
      <c r="H152" s="16" t="str">
        <f t="shared" si="26"/>
        <v>Eligible</v>
      </c>
      <c r="I152" s="16">
        <f t="shared" si="27"/>
        <v>256.87218046624304</v>
      </c>
      <c r="J152" s="17">
        <f>VLOOKUP(A152,'[1]Table 2'!$A$3:$B$154,2,FALSE)</f>
        <v>71.5</v>
      </c>
      <c r="K152" s="16">
        <f t="shared" si="22"/>
        <v>0</v>
      </c>
      <c r="L152" s="18">
        <f t="shared" si="28"/>
        <v>0.98450946643717729</v>
      </c>
      <c r="M152" s="18">
        <f t="shared" si="29"/>
        <v>0.49225473321858865</v>
      </c>
      <c r="N152" s="19">
        <f>VLOOKUP(A152,'[1]BRMA LA Names'!$A$2:$B$153,2,FALSE)</f>
        <v>746.74932360973014</v>
      </c>
      <c r="O152" s="20">
        <f t="shared" si="30"/>
        <v>2.5705656578648197</v>
      </c>
      <c r="P152" s="20">
        <f t="shared" si="31"/>
        <v>1.2852828289324099</v>
      </c>
      <c r="Q152" s="20">
        <f t="shared" si="23"/>
        <v>0.29991610738255031</v>
      </c>
      <c r="R152" s="21">
        <f>VLOOKUP(B152,[2]Sheet1!$B$3:$C$15,2,FALSE)</f>
        <v>0.3508700622168312</v>
      </c>
      <c r="S152" s="15" t="s">
        <v>25</v>
      </c>
      <c r="T152" s="25" t="s">
        <v>41</v>
      </c>
    </row>
    <row r="153" spans="1:20" x14ac:dyDescent="0.2">
      <c r="A153" s="14" t="s">
        <v>204</v>
      </c>
      <c r="B153" s="22" t="s">
        <v>44</v>
      </c>
      <c r="C153" s="16">
        <f>VLOOKUP($A153,'[1]LHA Rates 2020 C19 uprate'!$A$3:$D$172,3,FALSE)</f>
        <v>77</v>
      </c>
      <c r="D153" s="16">
        <f>VLOOKUP($A153,'[1]LHA Rates 2020 C19 uprate'!$A$3:$D$172,4,FALSE)</f>
        <v>334.58350204056933</v>
      </c>
      <c r="E153" s="16">
        <v>342.72</v>
      </c>
      <c r="F153" s="16">
        <f t="shared" si="24"/>
        <v>677.30350204056936</v>
      </c>
      <c r="G153" s="16">
        <f t="shared" si="25"/>
        <v>396.53249999999997</v>
      </c>
      <c r="H153" s="16" t="str">
        <f t="shared" si="26"/>
        <v>Eligible</v>
      </c>
      <c r="I153" s="16">
        <f t="shared" si="27"/>
        <v>280.77100204056939</v>
      </c>
      <c r="J153" s="17">
        <f>VLOOKUP(A153,'[1]Table 2'!$A$3:$B$154,2,FALSE)</f>
        <v>77</v>
      </c>
      <c r="K153" s="16">
        <f t="shared" si="22"/>
        <v>0</v>
      </c>
      <c r="L153" s="18">
        <f t="shared" si="28"/>
        <v>1.0602409638554218</v>
      </c>
      <c r="M153" s="18">
        <f t="shared" si="29"/>
        <v>0.53012048192771088</v>
      </c>
      <c r="N153" s="19">
        <f>VLOOKUP(A153,'[1]BRMA LA Names'!$A$2:$B$153,2,FALSE)</f>
        <v>662.89688987725708</v>
      </c>
      <c r="O153" s="20">
        <f t="shared" si="30"/>
        <v>2.281917004740988</v>
      </c>
      <c r="P153" s="20">
        <f t="shared" si="31"/>
        <v>1.140958502370494</v>
      </c>
      <c r="Q153" s="20">
        <f t="shared" si="23"/>
        <v>0.32298657718120805</v>
      </c>
      <c r="R153" s="21">
        <f>VLOOKUP(B153,[2]Sheet1!$B$3:$C$15,2,FALSE)</f>
        <v>0.31126051422229023</v>
      </c>
      <c r="S153" s="22"/>
      <c r="T153" s="23"/>
    </row>
    <row r="154" spans="1:20" x14ac:dyDescent="0.2">
      <c r="A154" s="14" t="s">
        <v>205</v>
      </c>
      <c r="B154" s="22" t="s">
        <v>60</v>
      </c>
      <c r="C154" s="16">
        <f>VLOOKUP($A154,'[1]LHA Rates 2020 C19 uprate'!$A$3:$D$172,3,FALSE)</f>
        <v>75</v>
      </c>
      <c r="D154" s="16">
        <f>VLOOKUP($A154,'[1]LHA Rates 2020 C19 uprate'!$A$3:$D$172,4,FALSE)</f>
        <v>325.893021468087</v>
      </c>
      <c r="E154" s="16">
        <v>342.72</v>
      </c>
      <c r="F154" s="16">
        <f t="shared" si="24"/>
        <v>668.61302146808703</v>
      </c>
      <c r="G154" s="16">
        <f t="shared" si="25"/>
        <v>396.53249999999997</v>
      </c>
      <c r="H154" s="16" t="str">
        <f t="shared" si="26"/>
        <v>Eligible</v>
      </c>
      <c r="I154" s="16">
        <f t="shared" si="27"/>
        <v>272.08052146808706</v>
      </c>
      <c r="J154" s="17">
        <f>VLOOKUP(A154,'[1]Table 2'!$A$3:$B$154,2,FALSE)</f>
        <v>75</v>
      </c>
      <c r="K154" s="16">
        <f t="shared" si="22"/>
        <v>0</v>
      </c>
      <c r="L154" s="18">
        <f t="shared" si="28"/>
        <v>1.0327022375215147</v>
      </c>
      <c r="M154" s="18">
        <f t="shared" si="29"/>
        <v>0.51635111876075734</v>
      </c>
      <c r="N154" s="19">
        <f>VLOOKUP(A154,'[1]BRMA LA Names'!$A$2:$B$153,2,FALSE)</f>
        <v>1060.8128085668523</v>
      </c>
      <c r="O154" s="20">
        <f t="shared" si="30"/>
        <v>3.6516792033282348</v>
      </c>
      <c r="P154" s="20">
        <f t="shared" si="31"/>
        <v>1.8258396016641174</v>
      </c>
      <c r="Q154" s="20">
        <f t="shared" si="23"/>
        <v>0.31459731543624159</v>
      </c>
      <c r="R154" s="21">
        <f>VLOOKUP(B154,[2]Sheet1!$B$3:$C$15,2,FALSE)</f>
        <v>0.22050053526245786</v>
      </c>
      <c r="S154" s="22"/>
      <c r="T154" s="23"/>
    </row>
    <row r="155" spans="1:20" x14ac:dyDescent="0.2">
      <c r="A155" s="22" t="s">
        <v>206</v>
      </c>
      <c r="B155" s="22" t="s">
        <v>207</v>
      </c>
      <c r="C155" s="16">
        <f>VLOOKUP($A155,'[1]LHA Rates 2020 C19 uprate'!$A$3:$D$172,3,FALSE)</f>
        <v>74.790000000000006</v>
      </c>
      <c r="D155" s="16">
        <f>VLOOKUP($A155,'[1]LHA Rates 2020 C19 uprate'!$A$3:$D$172,4,FALSE)</f>
        <v>324.98052100797639</v>
      </c>
      <c r="E155" s="16">
        <v>343.72</v>
      </c>
      <c r="F155" s="16">
        <f t="shared" si="24"/>
        <v>668.70052100797648</v>
      </c>
      <c r="G155" s="16">
        <f t="shared" si="25"/>
        <v>396.53249999999997</v>
      </c>
      <c r="H155" s="16" t="str">
        <f t="shared" si="26"/>
        <v>Eligible</v>
      </c>
      <c r="I155" s="16">
        <f t="shared" si="27"/>
        <v>272.16802100797651</v>
      </c>
      <c r="J155" s="34">
        <f>C155</f>
        <v>74.790000000000006</v>
      </c>
      <c r="K155" s="35"/>
      <c r="L155" s="35"/>
      <c r="M155" s="22"/>
      <c r="N155" s="36"/>
      <c r="O155" s="36"/>
      <c r="P155" s="36"/>
      <c r="Q155" s="37"/>
      <c r="R155" s="21">
        <f>VLOOKUP(B155,[2]Sheet1!$B$3:$C$15,2,FALSE)</f>
        <v>0.20844688985561477</v>
      </c>
      <c r="S155" s="22"/>
      <c r="T155" s="22"/>
    </row>
    <row r="156" spans="1:20" x14ac:dyDescent="0.2">
      <c r="A156" s="22" t="s">
        <v>208</v>
      </c>
      <c r="B156" s="22" t="s">
        <v>207</v>
      </c>
      <c r="C156" s="16">
        <f>VLOOKUP($A156,'[1]LHA Rates 2020 C19 uprate'!$A$3:$D$172,3,FALSE)</f>
        <v>72.739999999999995</v>
      </c>
      <c r="D156" s="16">
        <f>VLOOKUP($A156,'[1]LHA Rates 2020 C19 uprate'!$A$3:$D$172,4,FALSE)</f>
        <v>316.07277842118197</v>
      </c>
      <c r="E156" s="16">
        <v>344.72</v>
      </c>
      <c r="F156" s="16">
        <f t="shared" si="24"/>
        <v>660.79277842118199</v>
      </c>
      <c r="G156" s="16">
        <f t="shared" si="25"/>
        <v>396.53249999999997</v>
      </c>
      <c r="H156" s="16" t="str">
        <f t="shared" si="26"/>
        <v>Eligible</v>
      </c>
      <c r="I156" s="16">
        <f t="shared" si="27"/>
        <v>264.26027842118202</v>
      </c>
      <c r="J156" s="34">
        <f t="shared" ref="J156:J195" si="32">C156</f>
        <v>72.739999999999995</v>
      </c>
      <c r="K156" s="36"/>
      <c r="L156" s="36"/>
      <c r="M156" s="22"/>
      <c r="N156" s="36"/>
      <c r="O156" s="36"/>
      <c r="P156" s="36"/>
      <c r="Q156" s="36"/>
      <c r="R156" s="21">
        <f>VLOOKUP(B156,[2]Sheet1!$B$3:$C$15,2,FALSE)</f>
        <v>0.20844688985561477</v>
      </c>
      <c r="S156" s="22"/>
      <c r="T156" s="22"/>
    </row>
    <row r="157" spans="1:20" x14ac:dyDescent="0.2">
      <c r="A157" s="22" t="s">
        <v>209</v>
      </c>
      <c r="B157" s="22" t="s">
        <v>207</v>
      </c>
      <c r="C157" s="16">
        <f>VLOOKUP($A157,'[1]LHA Rates 2020 C19 uprate'!$A$3:$D$172,3,FALSE)</f>
        <v>76.989999999999995</v>
      </c>
      <c r="D157" s="16">
        <f>VLOOKUP($A157,'[1]LHA Rates 2020 C19 uprate'!$A$3:$D$172,4,FALSE)</f>
        <v>334.54004963770689</v>
      </c>
      <c r="E157" s="16">
        <v>345.72</v>
      </c>
      <c r="F157" s="16">
        <f t="shared" si="24"/>
        <v>680.26004963770697</v>
      </c>
      <c r="G157" s="16">
        <f t="shared" si="25"/>
        <v>396.53249999999997</v>
      </c>
      <c r="H157" s="16" t="str">
        <f t="shared" si="26"/>
        <v>Eligible</v>
      </c>
      <c r="I157" s="16">
        <f t="shared" si="27"/>
        <v>283.727549637707</v>
      </c>
      <c r="J157" s="34">
        <f t="shared" si="32"/>
        <v>76.989999999999995</v>
      </c>
      <c r="K157" s="36"/>
      <c r="L157" s="36"/>
      <c r="M157" s="22"/>
      <c r="N157" s="36"/>
      <c r="O157" s="36"/>
      <c r="P157" s="36"/>
      <c r="Q157" s="36"/>
      <c r="R157" s="21">
        <f>VLOOKUP(B157,[2]Sheet1!$B$3:$C$15,2,FALSE)</f>
        <v>0.20844688985561477</v>
      </c>
      <c r="S157" s="22"/>
      <c r="T157" s="22"/>
    </row>
    <row r="158" spans="1:20" x14ac:dyDescent="0.2">
      <c r="A158" s="22" t="s">
        <v>210</v>
      </c>
      <c r="B158" s="22" t="s">
        <v>207</v>
      </c>
      <c r="C158" s="16">
        <f>VLOOKUP($A158,'[1]LHA Rates 2020 C19 uprate'!$A$3:$D$172,3,FALSE)</f>
        <v>59.84</v>
      </c>
      <c r="D158" s="16">
        <f>VLOOKUP($A158,'[1]LHA Rates 2020 C19 uprate'!$A$3:$D$172,4,FALSE)</f>
        <v>260.01917872867102</v>
      </c>
      <c r="E158" s="16">
        <v>346.72</v>
      </c>
      <c r="F158" s="16">
        <f t="shared" si="24"/>
        <v>606.73917872867105</v>
      </c>
      <c r="G158" s="16">
        <f t="shared" si="25"/>
        <v>396.53249999999997</v>
      </c>
      <c r="H158" s="16" t="str">
        <f t="shared" si="26"/>
        <v>Eligible</v>
      </c>
      <c r="I158" s="16">
        <f t="shared" si="27"/>
        <v>210.20667872867108</v>
      </c>
      <c r="J158" s="34">
        <f t="shared" si="32"/>
        <v>59.84</v>
      </c>
      <c r="K158" s="36"/>
      <c r="L158" s="36"/>
      <c r="M158" s="22"/>
      <c r="N158" s="36"/>
      <c r="O158" s="36"/>
      <c r="P158" s="36"/>
      <c r="Q158" s="36"/>
      <c r="R158" s="21">
        <f>VLOOKUP(B158,[2]Sheet1!$B$3:$C$15,2,FALSE)</f>
        <v>0.20844688985561477</v>
      </c>
      <c r="S158" s="22"/>
      <c r="T158" s="22"/>
    </row>
    <row r="159" spans="1:20" x14ac:dyDescent="0.2">
      <c r="A159" s="22" t="s">
        <v>211</v>
      </c>
      <c r="B159" s="22" t="s">
        <v>207</v>
      </c>
      <c r="C159" s="16">
        <f>VLOOKUP($A159,'[1]LHA Rates 2020 C19 uprate'!$A$3:$D$172,3,FALSE)</f>
        <v>69.040000000000006</v>
      </c>
      <c r="D159" s="16">
        <f>VLOOKUP($A159,'[1]LHA Rates 2020 C19 uprate'!$A$3:$D$172,4,FALSE)</f>
        <v>299.99538936208972</v>
      </c>
      <c r="E159" s="16">
        <v>347.72</v>
      </c>
      <c r="F159" s="16">
        <f t="shared" si="24"/>
        <v>647.71538936208981</v>
      </c>
      <c r="G159" s="16">
        <f t="shared" si="25"/>
        <v>396.53249999999997</v>
      </c>
      <c r="H159" s="16" t="str">
        <f t="shared" si="26"/>
        <v>Eligible</v>
      </c>
      <c r="I159" s="16">
        <f t="shared" si="27"/>
        <v>251.18288936208984</v>
      </c>
      <c r="J159" s="34">
        <f t="shared" si="32"/>
        <v>69.040000000000006</v>
      </c>
      <c r="K159" s="36"/>
      <c r="L159" s="36"/>
      <c r="M159" s="22"/>
      <c r="N159" s="36"/>
      <c r="O159" s="36"/>
      <c r="P159" s="36"/>
      <c r="Q159" s="36"/>
      <c r="R159" s="21">
        <f>VLOOKUP(B159,[2]Sheet1!$B$3:$C$15,2,FALSE)</f>
        <v>0.20844688985561477</v>
      </c>
      <c r="S159" s="22"/>
      <c r="T159" s="22"/>
    </row>
    <row r="160" spans="1:20" x14ac:dyDescent="0.2">
      <c r="A160" s="22" t="s">
        <v>212</v>
      </c>
      <c r="B160" s="22" t="s">
        <v>207</v>
      </c>
      <c r="C160" s="16">
        <f>VLOOKUP($A160,'[1]LHA Rates 2020 C19 uprate'!$A$3:$D$172,3,FALSE)</f>
        <v>71.34</v>
      </c>
      <c r="D160" s="16">
        <f>VLOOKUP($A160,'[1]LHA Rates 2020 C19 uprate'!$A$3:$D$172,4,FALSE)</f>
        <v>309.98944202044436</v>
      </c>
      <c r="E160" s="16">
        <v>348.72</v>
      </c>
      <c r="F160" s="16">
        <f t="shared" si="24"/>
        <v>658.70944202044438</v>
      </c>
      <c r="G160" s="16">
        <f t="shared" si="25"/>
        <v>396.53249999999997</v>
      </c>
      <c r="H160" s="16" t="str">
        <f t="shared" si="26"/>
        <v>Eligible</v>
      </c>
      <c r="I160" s="16">
        <f t="shared" si="27"/>
        <v>262.17694202044441</v>
      </c>
      <c r="J160" s="34">
        <f t="shared" si="32"/>
        <v>71.34</v>
      </c>
      <c r="K160" s="36"/>
      <c r="L160" s="36"/>
      <c r="M160" s="22"/>
      <c r="N160" s="36"/>
      <c r="O160" s="36"/>
      <c r="P160" s="36"/>
      <c r="Q160" s="36"/>
      <c r="R160" s="21">
        <f>VLOOKUP(B160,[2]Sheet1!$B$3:$C$15,2,FALSE)</f>
        <v>0.20844688985561477</v>
      </c>
      <c r="S160" s="22"/>
      <c r="T160" s="22"/>
    </row>
    <row r="161" spans="1:20" x14ac:dyDescent="0.2">
      <c r="A161" s="22" t="s">
        <v>213</v>
      </c>
      <c r="B161" s="22" t="s">
        <v>207</v>
      </c>
      <c r="C161" s="16">
        <f>VLOOKUP($A161,'[1]LHA Rates 2020 C19 uprate'!$A$3:$D$172,3,FALSE)</f>
        <v>70.19</v>
      </c>
      <c r="D161" s="16">
        <f>VLOOKUP($A161,'[1]LHA Rates 2020 C19 uprate'!$A$3:$D$172,4,FALSE)</f>
        <v>304.99241569126701</v>
      </c>
      <c r="E161" s="16">
        <v>349.72</v>
      </c>
      <c r="F161" s="16">
        <f t="shared" si="24"/>
        <v>654.7124156912671</v>
      </c>
      <c r="G161" s="16">
        <f t="shared" si="25"/>
        <v>396.53249999999997</v>
      </c>
      <c r="H161" s="16" t="str">
        <f t="shared" si="26"/>
        <v>Eligible</v>
      </c>
      <c r="I161" s="16">
        <f t="shared" si="27"/>
        <v>258.17991569126713</v>
      </c>
      <c r="J161" s="34">
        <f t="shared" si="32"/>
        <v>70.19</v>
      </c>
      <c r="K161" s="36"/>
      <c r="L161" s="36"/>
      <c r="M161" s="22"/>
      <c r="N161" s="36"/>
      <c r="O161" s="36"/>
      <c r="P161" s="36"/>
      <c r="Q161" s="36"/>
      <c r="R161" s="21">
        <f>VLOOKUP(B161,[2]Sheet1!$B$3:$C$15,2,FALSE)</f>
        <v>0.20844688985561477</v>
      </c>
      <c r="S161" s="22"/>
      <c r="T161" s="22"/>
    </row>
    <row r="162" spans="1:20" x14ac:dyDescent="0.2">
      <c r="A162" s="22" t="s">
        <v>214</v>
      </c>
      <c r="B162" s="22" t="s">
        <v>207</v>
      </c>
      <c r="C162" s="16">
        <f>VLOOKUP($A162,'[1]LHA Rates 2020 C19 uprate'!$A$3:$D$172,3,FALSE)</f>
        <v>74.12</v>
      </c>
      <c r="D162" s="16">
        <f>VLOOKUP($A162,'[1]LHA Rates 2020 C19 uprate'!$A$3:$D$172,4,FALSE)</f>
        <v>322.0692100161948</v>
      </c>
      <c r="E162" s="16">
        <v>350.72</v>
      </c>
      <c r="F162" s="16">
        <f t="shared" si="24"/>
        <v>672.78921001619483</v>
      </c>
      <c r="G162" s="16">
        <f t="shared" si="25"/>
        <v>396.53249999999997</v>
      </c>
      <c r="H162" s="16" t="str">
        <f t="shared" si="26"/>
        <v>Eligible</v>
      </c>
      <c r="I162" s="16">
        <f t="shared" si="27"/>
        <v>276.25671001619486</v>
      </c>
      <c r="J162" s="34">
        <f t="shared" si="32"/>
        <v>74.12</v>
      </c>
      <c r="K162" s="36"/>
      <c r="L162" s="36"/>
      <c r="M162" s="22"/>
      <c r="N162" s="36"/>
      <c r="O162" s="36"/>
      <c r="P162" s="36"/>
      <c r="Q162" s="36"/>
      <c r="R162" s="21">
        <f>VLOOKUP(B162,[2]Sheet1!$B$3:$C$15,2,FALSE)</f>
        <v>0.20844688985561477</v>
      </c>
      <c r="S162" s="22"/>
      <c r="T162" s="22"/>
    </row>
    <row r="163" spans="1:20" x14ac:dyDescent="0.2">
      <c r="A163" s="22" t="s">
        <v>215</v>
      </c>
      <c r="B163" s="22" t="s">
        <v>207</v>
      </c>
      <c r="C163" s="16">
        <f>VLOOKUP($A163,'[1]LHA Rates 2020 C19 uprate'!$A$3:$D$172,3,FALSE)</f>
        <v>80.55</v>
      </c>
      <c r="D163" s="16">
        <f>VLOOKUP($A163,'[1]LHA Rates 2020 C19 uprate'!$A$3:$D$172,4,FALSE)</f>
        <v>350.00910505672545</v>
      </c>
      <c r="E163" s="16">
        <v>351.72</v>
      </c>
      <c r="F163" s="16">
        <f t="shared" si="24"/>
        <v>701.72910505672553</v>
      </c>
      <c r="G163" s="16">
        <f t="shared" si="25"/>
        <v>396.53249999999997</v>
      </c>
      <c r="H163" s="16" t="str">
        <f t="shared" si="26"/>
        <v>Eligible</v>
      </c>
      <c r="I163" s="16">
        <f t="shared" si="27"/>
        <v>305.19660505672556</v>
      </c>
      <c r="J163" s="34">
        <f t="shared" si="32"/>
        <v>80.55</v>
      </c>
      <c r="K163" s="36"/>
      <c r="L163" s="36"/>
      <c r="M163" s="22"/>
      <c r="N163" s="36"/>
      <c r="O163" s="36"/>
      <c r="P163" s="36"/>
      <c r="Q163" s="36"/>
      <c r="R163" s="21">
        <f>VLOOKUP(B163,[2]Sheet1!$B$3:$C$15,2,FALSE)</f>
        <v>0.20844688985561477</v>
      </c>
      <c r="S163" s="22"/>
      <c r="T163" s="22"/>
    </row>
    <row r="164" spans="1:20" x14ac:dyDescent="0.2">
      <c r="A164" s="22" t="s">
        <v>216</v>
      </c>
      <c r="B164" s="22" t="s">
        <v>207</v>
      </c>
      <c r="C164" s="16">
        <f>VLOOKUP($A164,'[1]LHA Rates 2020 C19 uprate'!$A$3:$D$172,3,FALSE)</f>
        <v>74.790000000000006</v>
      </c>
      <c r="D164" s="16">
        <f>VLOOKUP($A164,'[1]LHA Rates 2020 C19 uprate'!$A$3:$D$172,4,FALSE)</f>
        <v>324.98052100797639</v>
      </c>
      <c r="E164" s="16">
        <v>352.72</v>
      </c>
      <c r="F164" s="16">
        <f t="shared" si="24"/>
        <v>677.70052100797648</v>
      </c>
      <c r="G164" s="16">
        <f t="shared" si="25"/>
        <v>396.53249999999997</v>
      </c>
      <c r="H164" s="16" t="str">
        <f t="shared" si="26"/>
        <v>Eligible</v>
      </c>
      <c r="I164" s="16">
        <f t="shared" si="27"/>
        <v>281.16802100797651</v>
      </c>
      <c r="J164" s="34">
        <f t="shared" si="32"/>
        <v>74.790000000000006</v>
      </c>
      <c r="K164" s="36"/>
      <c r="L164" s="36"/>
      <c r="M164" s="22"/>
      <c r="N164" s="36"/>
      <c r="O164" s="36"/>
      <c r="P164" s="36"/>
      <c r="Q164" s="36"/>
      <c r="R164" s="21">
        <f>VLOOKUP(B164,[2]Sheet1!$B$3:$C$15,2,FALSE)</f>
        <v>0.20844688985561477</v>
      </c>
      <c r="S164" s="22"/>
      <c r="T164" s="22"/>
    </row>
    <row r="165" spans="1:20" x14ac:dyDescent="0.2">
      <c r="A165" s="22" t="s">
        <v>217</v>
      </c>
      <c r="B165" s="22" t="s">
        <v>207</v>
      </c>
      <c r="C165" s="16">
        <f>VLOOKUP($A165,'[1]LHA Rates 2020 C19 uprate'!$A$3:$D$172,3,FALSE)</f>
        <v>94.82</v>
      </c>
      <c r="D165" s="16">
        <f>VLOOKUP($A165,'[1]LHA Rates 2020 C19 uprate'!$A$3:$D$172,4,FALSE)</f>
        <v>412.01568394138678</v>
      </c>
      <c r="E165" s="16">
        <v>353.72</v>
      </c>
      <c r="F165" s="16">
        <f t="shared" si="24"/>
        <v>765.73568394138681</v>
      </c>
      <c r="G165" s="16">
        <f t="shared" si="25"/>
        <v>396.53249999999997</v>
      </c>
      <c r="H165" s="16" t="str">
        <f t="shared" si="26"/>
        <v>Eligible</v>
      </c>
      <c r="I165" s="16">
        <f t="shared" si="27"/>
        <v>369.20318394138684</v>
      </c>
      <c r="J165" s="34">
        <f t="shared" si="32"/>
        <v>94.82</v>
      </c>
      <c r="K165" s="36"/>
      <c r="L165" s="36"/>
      <c r="M165" s="22"/>
      <c r="N165" s="36"/>
      <c r="O165" s="36"/>
      <c r="P165" s="36"/>
      <c r="Q165" s="36"/>
      <c r="R165" s="21">
        <f>VLOOKUP(B165,[2]Sheet1!$B$3:$C$15,2,FALSE)</f>
        <v>0.20844688985561477</v>
      </c>
      <c r="S165" s="22"/>
      <c r="T165" s="22"/>
    </row>
    <row r="166" spans="1:20" x14ac:dyDescent="0.2">
      <c r="A166" s="22" t="s">
        <v>218</v>
      </c>
      <c r="B166" s="22" t="s">
        <v>207</v>
      </c>
      <c r="C166" s="16">
        <f>VLOOKUP($A166,'[1]LHA Rates 2020 C19 uprate'!$A$3:$D$172,3,FALSE)</f>
        <v>65.59</v>
      </c>
      <c r="D166" s="16">
        <f>VLOOKUP($A166,'[1]LHA Rates 2020 C19 uprate'!$A$3:$D$172,4,FALSE)</f>
        <v>285.00431037455769</v>
      </c>
      <c r="E166" s="16">
        <v>354.72</v>
      </c>
      <c r="F166" s="16">
        <f t="shared" si="24"/>
        <v>639.72431037455772</v>
      </c>
      <c r="G166" s="16">
        <f t="shared" si="25"/>
        <v>396.53249999999997</v>
      </c>
      <c r="H166" s="16" t="str">
        <f t="shared" si="26"/>
        <v>Eligible</v>
      </c>
      <c r="I166" s="16">
        <f t="shared" si="27"/>
        <v>243.19181037455775</v>
      </c>
      <c r="J166" s="34">
        <f t="shared" si="32"/>
        <v>65.59</v>
      </c>
      <c r="K166" s="36"/>
      <c r="L166" s="36"/>
      <c r="M166" s="22"/>
      <c r="N166" s="36"/>
      <c r="O166" s="36"/>
      <c r="P166" s="36"/>
      <c r="Q166" s="36"/>
      <c r="R166" s="21">
        <f>VLOOKUP(B166,[2]Sheet1!$B$3:$C$15,2,FALSE)</f>
        <v>0.20844688985561477</v>
      </c>
      <c r="S166" s="22"/>
      <c r="T166" s="22"/>
    </row>
    <row r="167" spans="1:20" x14ac:dyDescent="0.2">
      <c r="A167" s="22" t="s">
        <v>219</v>
      </c>
      <c r="B167" s="22" t="s">
        <v>207</v>
      </c>
      <c r="C167" s="16">
        <f>VLOOKUP($A167,'[1]LHA Rates 2020 C19 uprate'!$A$3:$D$172,3,FALSE)</f>
        <v>65.010000000000005</v>
      </c>
      <c r="D167" s="16">
        <f>VLOOKUP($A167,'[1]LHA Rates 2020 C19 uprate'!$A$3:$D$172,4,FALSE)</f>
        <v>282.48407100853785</v>
      </c>
      <c r="E167" s="16">
        <v>355.72</v>
      </c>
      <c r="F167" s="16">
        <f t="shared" si="24"/>
        <v>638.20407100853788</v>
      </c>
      <c r="G167" s="16">
        <f t="shared" si="25"/>
        <v>396.53249999999997</v>
      </c>
      <c r="H167" s="16" t="str">
        <f t="shared" si="26"/>
        <v>Eligible</v>
      </c>
      <c r="I167" s="16">
        <f t="shared" si="27"/>
        <v>241.67157100853791</v>
      </c>
      <c r="J167" s="34">
        <f t="shared" si="32"/>
        <v>65.010000000000005</v>
      </c>
      <c r="K167" s="36"/>
      <c r="L167" s="36"/>
      <c r="M167" s="22"/>
      <c r="N167" s="36"/>
      <c r="O167" s="36"/>
      <c r="P167" s="36"/>
      <c r="Q167" s="36"/>
      <c r="R167" s="21">
        <f>VLOOKUP(B167,[2]Sheet1!$B$3:$C$15,2,FALSE)</f>
        <v>0.20844688985561477</v>
      </c>
      <c r="S167" s="22"/>
      <c r="T167" s="22"/>
    </row>
    <row r="168" spans="1:20" x14ac:dyDescent="0.2">
      <c r="A168" s="22" t="s">
        <v>220</v>
      </c>
      <c r="B168" s="22" t="s">
        <v>207</v>
      </c>
      <c r="C168" s="16">
        <f>VLOOKUP($A168,'[1]LHA Rates 2020 C19 uprate'!$A$3:$D$172,3,FALSE)</f>
        <v>67.66</v>
      </c>
      <c r="D168" s="16">
        <f>VLOOKUP($A168,'[1]LHA Rates 2020 C19 uprate'!$A$3:$D$172,4,FALSE)</f>
        <v>293.99895776707689</v>
      </c>
      <c r="E168" s="16">
        <v>356.72</v>
      </c>
      <c r="F168" s="16">
        <f t="shared" si="24"/>
        <v>650.71895776707697</v>
      </c>
      <c r="G168" s="16">
        <f t="shared" si="25"/>
        <v>396.53249999999997</v>
      </c>
      <c r="H168" s="16" t="str">
        <f t="shared" si="26"/>
        <v>Eligible</v>
      </c>
      <c r="I168" s="16">
        <f t="shared" si="27"/>
        <v>254.186457767077</v>
      </c>
      <c r="J168" s="34">
        <f t="shared" si="32"/>
        <v>67.66</v>
      </c>
      <c r="K168" s="36"/>
      <c r="L168" s="36"/>
      <c r="M168" s="22"/>
      <c r="N168" s="36"/>
      <c r="O168" s="36"/>
      <c r="P168" s="36"/>
      <c r="Q168" s="36"/>
      <c r="R168" s="21">
        <f>VLOOKUP(B168,[2]Sheet1!$B$3:$C$15,2,FALSE)</f>
        <v>0.20844688985561477</v>
      </c>
      <c r="S168" s="22"/>
      <c r="T168" s="22"/>
    </row>
    <row r="169" spans="1:20" x14ac:dyDescent="0.2">
      <c r="A169" s="22" t="s">
        <v>221</v>
      </c>
      <c r="B169" s="22" t="s">
        <v>207</v>
      </c>
      <c r="C169" s="16">
        <f>VLOOKUP($A169,'[1]LHA Rates 2020 C19 uprate'!$A$3:$D$172,3,FALSE)</f>
        <v>62.14</v>
      </c>
      <c r="D169" s="16">
        <f>VLOOKUP($A169,'[1]LHA Rates 2020 C19 uprate'!$A$3:$D$172,4,FALSE)</f>
        <v>270.01323138702571</v>
      </c>
      <c r="E169" s="16">
        <v>357.72</v>
      </c>
      <c r="F169" s="16">
        <f t="shared" si="24"/>
        <v>627.73323138702574</v>
      </c>
      <c r="G169" s="16">
        <f t="shared" si="25"/>
        <v>396.53249999999997</v>
      </c>
      <c r="H169" s="16" t="str">
        <f t="shared" si="26"/>
        <v>Eligible</v>
      </c>
      <c r="I169" s="16">
        <f t="shared" si="27"/>
        <v>231.20073138702577</v>
      </c>
      <c r="J169" s="34">
        <f t="shared" si="32"/>
        <v>62.14</v>
      </c>
      <c r="K169" s="36"/>
      <c r="L169" s="36"/>
      <c r="M169" s="22"/>
      <c r="N169" s="36"/>
      <c r="O169" s="36"/>
      <c r="P169" s="36"/>
      <c r="Q169" s="36"/>
      <c r="R169" s="21">
        <f>VLOOKUP(B169,[2]Sheet1!$B$3:$C$15,2,FALSE)</f>
        <v>0.20844688985561477</v>
      </c>
      <c r="S169" s="22"/>
      <c r="T169" s="22"/>
    </row>
    <row r="170" spans="1:20" x14ac:dyDescent="0.2">
      <c r="A170" s="22" t="s">
        <v>222</v>
      </c>
      <c r="B170" s="22" t="s">
        <v>207</v>
      </c>
      <c r="C170" s="16">
        <f>VLOOKUP($A170,'[1]LHA Rates 2020 C19 uprate'!$A$3:$D$172,3,FALSE)</f>
        <v>69.040000000000006</v>
      </c>
      <c r="D170" s="16">
        <f>VLOOKUP($A170,'[1]LHA Rates 2020 C19 uprate'!$A$3:$D$172,4,FALSE)</f>
        <v>299.99538936208972</v>
      </c>
      <c r="E170" s="16">
        <v>358.72</v>
      </c>
      <c r="F170" s="16">
        <f t="shared" si="24"/>
        <v>658.71538936208981</v>
      </c>
      <c r="G170" s="16">
        <f t="shared" si="25"/>
        <v>396.53249999999997</v>
      </c>
      <c r="H170" s="16" t="str">
        <f t="shared" si="26"/>
        <v>Eligible</v>
      </c>
      <c r="I170" s="16">
        <f t="shared" si="27"/>
        <v>262.18288936208984</v>
      </c>
      <c r="J170" s="34">
        <f t="shared" si="32"/>
        <v>69.040000000000006</v>
      </c>
      <c r="K170" s="36"/>
      <c r="L170" s="36"/>
      <c r="M170" s="22"/>
      <c r="N170" s="36"/>
      <c r="O170" s="36"/>
      <c r="P170" s="36"/>
      <c r="Q170" s="36"/>
      <c r="R170" s="21">
        <f>VLOOKUP(B170,[2]Sheet1!$B$3:$C$15,2,FALSE)</f>
        <v>0.20844688985561477</v>
      </c>
      <c r="S170" s="22"/>
      <c r="T170" s="22"/>
    </row>
    <row r="171" spans="1:20" x14ac:dyDescent="0.2">
      <c r="A171" s="22" t="s">
        <v>223</v>
      </c>
      <c r="B171" s="22" t="s">
        <v>207</v>
      </c>
      <c r="C171" s="16">
        <f>VLOOKUP($A171,'[1]LHA Rates 2020 C19 uprate'!$A$3:$D$172,3,FALSE)</f>
        <v>69.040000000000006</v>
      </c>
      <c r="D171" s="16">
        <f>VLOOKUP($A171,'[1]LHA Rates 2020 C19 uprate'!$A$3:$D$172,4,FALSE)</f>
        <v>299.99538936208972</v>
      </c>
      <c r="E171" s="16">
        <v>359.72</v>
      </c>
      <c r="F171" s="16">
        <f t="shared" si="24"/>
        <v>659.71538936208981</v>
      </c>
      <c r="G171" s="16">
        <f t="shared" si="25"/>
        <v>396.53249999999997</v>
      </c>
      <c r="H171" s="16" t="str">
        <f t="shared" si="26"/>
        <v>Eligible</v>
      </c>
      <c r="I171" s="16">
        <f t="shared" si="27"/>
        <v>263.18288936208984</v>
      </c>
      <c r="J171" s="34">
        <f t="shared" si="32"/>
        <v>69.040000000000006</v>
      </c>
      <c r="K171" s="36"/>
      <c r="L171" s="36"/>
      <c r="M171" s="22"/>
      <c r="N171" s="36"/>
      <c r="O171" s="36"/>
      <c r="P171" s="36"/>
      <c r="Q171" s="36"/>
      <c r="R171" s="21">
        <f>VLOOKUP(B171,[2]Sheet1!$B$3:$C$15,2,FALSE)</f>
        <v>0.20844688985561477</v>
      </c>
      <c r="S171" s="22"/>
      <c r="T171" s="22"/>
    </row>
    <row r="172" spans="1:20" x14ac:dyDescent="0.2">
      <c r="A172" s="22" t="s">
        <v>224</v>
      </c>
      <c r="B172" s="22" t="s">
        <v>207</v>
      </c>
      <c r="C172" s="16">
        <f>VLOOKUP($A172,'[1]LHA Rates 2020 C19 uprate'!$A$3:$D$172,3,FALSE)</f>
        <v>69.040000000000006</v>
      </c>
      <c r="D172" s="16">
        <f>VLOOKUP($A172,'[1]LHA Rates 2020 C19 uprate'!$A$3:$D$172,4,FALSE)</f>
        <v>299.99538936208972</v>
      </c>
      <c r="E172" s="16">
        <v>360.72</v>
      </c>
      <c r="F172" s="16">
        <f t="shared" si="24"/>
        <v>660.71538936208981</v>
      </c>
      <c r="G172" s="16">
        <f t="shared" si="25"/>
        <v>396.53249999999997</v>
      </c>
      <c r="H172" s="16" t="str">
        <f t="shared" si="26"/>
        <v>Eligible</v>
      </c>
      <c r="I172" s="16">
        <f t="shared" si="27"/>
        <v>264.18288936208984</v>
      </c>
      <c r="J172" s="34">
        <f t="shared" si="32"/>
        <v>69.040000000000006</v>
      </c>
      <c r="K172" s="36"/>
      <c r="L172" s="36"/>
      <c r="M172" s="22"/>
      <c r="N172" s="36"/>
      <c r="O172" s="36"/>
      <c r="P172" s="36"/>
      <c r="Q172" s="36"/>
      <c r="R172" s="21">
        <f>VLOOKUP(B172,[2]Sheet1!$B$3:$C$15,2,FALSE)</f>
        <v>0.20844688985561477</v>
      </c>
      <c r="S172" s="22"/>
      <c r="T172" s="22"/>
    </row>
    <row r="173" spans="1:20" x14ac:dyDescent="0.2">
      <c r="A173" s="15" t="s">
        <v>225</v>
      </c>
      <c r="B173" s="15" t="s">
        <v>226</v>
      </c>
      <c r="C173" s="16">
        <f>VLOOKUP($A173,'[1]LHA Rates 2020 C19 uprate'!$A$3:$D$195,3,FALSE)</f>
        <v>54</v>
      </c>
      <c r="D173" s="16">
        <f>VLOOKUP($A173,'[1]LHA Rates 2020 C19 uprate'!$A$3:$D$195,4,FALSE)</f>
        <v>234.64297545702266</v>
      </c>
      <c r="E173" s="16">
        <v>361.72</v>
      </c>
      <c r="F173" s="16">
        <f t="shared" si="24"/>
        <v>596.36297545702269</v>
      </c>
      <c r="G173" s="16">
        <f t="shared" si="25"/>
        <v>396.53249999999997</v>
      </c>
      <c r="H173" s="16" t="str">
        <f t="shared" si="26"/>
        <v>Eligible</v>
      </c>
      <c r="I173" s="16">
        <f t="shared" si="27"/>
        <v>199.83047545702271</v>
      </c>
      <c r="J173" s="34">
        <f t="shared" si="32"/>
        <v>54</v>
      </c>
      <c r="R173" s="21">
        <f>VLOOKUP(B173,[2]Sheet1!$B$3:$C$15,2,FALSE)</f>
        <v>0.23439670405125629</v>
      </c>
    </row>
    <row r="174" spans="1:20" x14ac:dyDescent="0.2">
      <c r="A174" s="15" t="s">
        <v>227</v>
      </c>
      <c r="B174" s="15" t="s">
        <v>226</v>
      </c>
      <c r="C174" s="16">
        <f>VLOOKUP($A174,'[1]LHA Rates 2020 C19 uprate'!$A$3:$D$195,3,FALSE)</f>
        <v>52.5</v>
      </c>
      <c r="D174" s="16">
        <f>VLOOKUP($A174,'[1]LHA Rates 2020 C19 uprate'!$A$3:$D$195,4,FALSE)</f>
        <v>228.12511502766091</v>
      </c>
      <c r="E174" s="16">
        <v>362.72</v>
      </c>
      <c r="F174" s="16">
        <f t="shared" si="24"/>
        <v>590.845115027661</v>
      </c>
      <c r="G174" s="16">
        <f t="shared" si="25"/>
        <v>396.53249999999997</v>
      </c>
      <c r="H174" s="16" t="str">
        <f t="shared" si="26"/>
        <v>Eligible</v>
      </c>
      <c r="I174" s="16">
        <f t="shared" si="27"/>
        <v>194.31261502766102</v>
      </c>
      <c r="J174" s="34">
        <f t="shared" si="32"/>
        <v>52.5</v>
      </c>
      <c r="R174" s="21">
        <f>VLOOKUP(B174,[2]Sheet1!$B$3:$C$15,2,FALSE)</f>
        <v>0.23439670405125629</v>
      </c>
    </row>
    <row r="175" spans="1:20" x14ac:dyDescent="0.2">
      <c r="A175" s="15" t="s">
        <v>228</v>
      </c>
      <c r="B175" s="15" t="s">
        <v>226</v>
      </c>
      <c r="C175" s="16">
        <f>VLOOKUP($A175,'[1]LHA Rates 2020 C19 uprate'!$A$3:$D$195,3,FALSE)</f>
        <v>58.68</v>
      </c>
      <c r="D175" s="16">
        <f>VLOOKUP($A175,'[1]LHA Rates 2020 C19 uprate'!$A$3:$D$195,4,FALSE)</f>
        <v>254.97869999663126</v>
      </c>
      <c r="E175" s="16">
        <v>363.72</v>
      </c>
      <c r="F175" s="16">
        <f t="shared" si="24"/>
        <v>618.69869999663126</v>
      </c>
      <c r="G175" s="16">
        <f t="shared" si="25"/>
        <v>396.53249999999997</v>
      </c>
      <c r="H175" s="16" t="str">
        <f t="shared" si="26"/>
        <v>Eligible</v>
      </c>
      <c r="I175" s="16">
        <f t="shared" si="27"/>
        <v>222.16619999663129</v>
      </c>
      <c r="J175" s="34">
        <f t="shared" si="32"/>
        <v>58.68</v>
      </c>
      <c r="R175" s="21">
        <f>VLOOKUP(B175,[2]Sheet1!$B$3:$C$15,2,FALSE)</f>
        <v>0.23439670405125629</v>
      </c>
    </row>
    <row r="176" spans="1:20" x14ac:dyDescent="0.2">
      <c r="A176" s="15" t="s">
        <v>229</v>
      </c>
      <c r="B176" s="15" t="s">
        <v>226</v>
      </c>
      <c r="C176" s="16">
        <f>VLOOKUP($A176,'[1]LHA Rates 2020 C19 uprate'!$A$3:$D$195,3,FALSE)</f>
        <v>75.95</v>
      </c>
      <c r="D176" s="16">
        <f>VLOOKUP($A176,'[1]LHA Rates 2020 C19 uprate'!$A$3:$D$195,4,FALSE)</f>
        <v>330.02099974001612</v>
      </c>
      <c r="E176" s="16">
        <v>364.72</v>
      </c>
      <c r="F176" s="16">
        <f t="shared" si="24"/>
        <v>694.74099974001615</v>
      </c>
      <c r="G176" s="16">
        <f t="shared" si="25"/>
        <v>396.53249999999997</v>
      </c>
      <c r="H176" s="16" t="str">
        <f t="shared" si="26"/>
        <v>Eligible</v>
      </c>
      <c r="I176" s="16">
        <f t="shared" si="27"/>
        <v>298.20849974001618</v>
      </c>
      <c r="J176" s="34">
        <f t="shared" si="32"/>
        <v>75.95</v>
      </c>
      <c r="R176" s="21">
        <f>VLOOKUP(B176,[2]Sheet1!$B$3:$C$15,2,FALSE)</f>
        <v>0.23439670405125629</v>
      </c>
    </row>
    <row r="177" spans="1:18" x14ac:dyDescent="0.2">
      <c r="A177" s="15" t="s">
        <v>230</v>
      </c>
      <c r="B177" s="15" t="s">
        <v>226</v>
      </c>
      <c r="C177" s="16">
        <f>VLOOKUP($A177,'[1]LHA Rates 2020 C19 uprate'!$A$3:$D$195,3,FALSE)</f>
        <v>71.11</v>
      </c>
      <c r="D177" s="16">
        <f>VLOOKUP($A177,'[1]LHA Rates 2020 C19 uprate'!$A$3:$D$195,4,FALSE)</f>
        <v>308.99003675460887</v>
      </c>
      <c r="E177" s="16">
        <v>365.72</v>
      </c>
      <c r="F177" s="16">
        <f t="shared" si="24"/>
        <v>674.71003675460884</v>
      </c>
      <c r="G177" s="16">
        <f t="shared" si="25"/>
        <v>396.53249999999997</v>
      </c>
      <c r="H177" s="16" t="str">
        <f t="shared" si="26"/>
        <v>Eligible</v>
      </c>
      <c r="I177" s="16">
        <f t="shared" si="27"/>
        <v>278.17753675460887</v>
      </c>
      <c r="J177" s="34">
        <f t="shared" si="32"/>
        <v>71.11</v>
      </c>
      <c r="R177" s="21">
        <f>VLOOKUP(B177,[2]Sheet1!$B$3:$C$15,2,FALSE)</f>
        <v>0.23439670405125629</v>
      </c>
    </row>
    <row r="178" spans="1:18" x14ac:dyDescent="0.2">
      <c r="A178" s="15" t="s">
        <v>231</v>
      </c>
      <c r="B178" s="15" t="s">
        <v>226</v>
      </c>
      <c r="C178" s="16">
        <f>VLOOKUP($A178,'[1]LHA Rates 2020 C19 uprate'!$A$3:$D$195,3,FALSE)</f>
        <v>62.71</v>
      </c>
      <c r="D178" s="16">
        <f>VLOOKUP($A178,'[1]LHA Rates 2020 C19 uprate'!$A$3:$D$195,4,FALSE)</f>
        <v>272.49001835018316</v>
      </c>
      <c r="E178" s="16">
        <v>366.72</v>
      </c>
      <c r="F178" s="16">
        <f t="shared" si="24"/>
        <v>639.21001835018319</v>
      </c>
      <c r="G178" s="16">
        <f t="shared" si="25"/>
        <v>396.53249999999997</v>
      </c>
      <c r="H178" s="16" t="str">
        <f t="shared" si="26"/>
        <v>Eligible</v>
      </c>
      <c r="I178" s="16">
        <f t="shared" si="27"/>
        <v>242.67751835018322</v>
      </c>
      <c r="J178" s="34">
        <f t="shared" si="32"/>
        <v>62.71</v>
      </c>
      <c r="R178" s="21">
        <f>VLOOKUP(B178,[2]Sheet1!$B$3:$C$15,2,FALSE)</f>
        <v>0.23439670405125629</v>
      </c>
    </row>
    <row r="179" spans="1:18" x14ac:dyDescent="0.2">
      <c r="A179" s="15" t="s">
        <v>232</v>
      </c>
      <c r="B179" s="15" t="s">
        <v>226</v>
      </c>
      <c r="C179" s="16">
        <f>VLOOKUP($A179,'[1]LHA Rates 2020 C19 uprate'!$A$3:$D$195,3,FALSE)</f>
        <v>62.5</v>
      </c>
      <c r="D179" s="16">
        <f>VLOOKUP($A179,'[1]LHA Rates 2020 C19 uprate'!$A$3:$D$195,4,FALSE)</f>
        <v>271.5775178900725</v>
      </c>
      <c r="E179" s="16">
        <v>367.72</v>
      </c>
      <c r="F179" s="16">
        <f t="shared" si="24"/>
        <v>639.29751789007253</v>
      </c>
      <c r="G179" s="16">
        <f t="shared" si="25"/>
        <v>396.53249999999997</v>
      </c>
      <c r="H179" s="16" t="str">
        <f t="shared" si="26"/>
        <v>Eligible</v>
      </c>
      <c r="I179" s="16">
        <f t="shared" si="27"/>
        <v>242.76501789007256</v>
      </c>
      <c r="J179" s="34">
        <f t="shared" si="32"/>
        <v>62.5</v>
      </c>
      <c r="R179" s="21">
        <f>VLOOKUP(B179,[2]Sheet1!$B$3:$C$15,2,FALSE)</f>
        <v>0.23439670405125629</v>
      </c>
    </row>
    <row r="180" spans="1:18" x14ac:dyDescent="0.2">
      <c r="A180" s="15" t="s">
        <v>233</v>
      </c>
      <c r="B180" s="15" t="s">
        <v>226</v>
      </c>
      <c r="C180" s="16">
        <f>VLOOKUP($A180,'[1]LHA Rates 2020 C19 uprate'!$A$3:$D$195,3,FALSE)</f>
        <v>87.5</v>
      </c>
      <c r="D180" s="16">
        <f>VLOOKUP($A180,'[1]LHA Rates 2020 C19 uprate'!$A$3:$D$195,4,FALSE)</f>
        <v>380.2085250461015</v>
      </c>
      <c r="E180" s="16">
        <v>368.72</v>
      </c>
      <c r="F180" s="16">
        <f t="shared" si="24"/>
        <v>748.92852504610153</v>
      </c>
      <c r="G180" s="16">
        <f t="shared" si="25"/>
        <v>396.53249999999997</v>
      </c>
      <c r="H180" s="16" t="str">
        <f t="shared" si="26"/>
        <v>Eligible</v>
      </c>
      <c r="I180" s="16">
        <f t="shared" si="27"/>
        <v>352.39602504610156</v>
      </c>
      <c r="J180" s="34">
        <f t="shared" si="32"/>
        <v>87.5</v>
      </c>
      <c r="R180" s="21">
        <f>VLOOKUP(B180,[2]Sheet1!$B$3:$C$15,2,FALSE)</f>
        <v>0.23439670405125629</v>
      </c>
    </row>
    <row r="181" spans="1:18" x14ac:dyDescent="0.2">
      <c r="A181" s="15" t="s">
        <v>234</v>
      </c>
      <c r="B181" s="15" t="s">
        <v>226</v>
      </c>
      <c r="C181" s="16">
        <f>VLOOKUP($A181,'[1]LHA Rates 2020 C19 uprate'!$A$3:$D$195,3,FALSE)</f>
        <v>54</v>
      </c>
      <c r="D181" s="16">
        <f>VLOOKUP($A181,'[1]LHA Rates 2020 C19 uprate'!$A$3:$D$195,4,FALSE)</f>
        <v>234.64297545702266</v>
      </c>
      <c r="E181" s="16">
        <v>369.72</v>
      </c>
      <c r="F181" s="16">
        <f t="shared" si="24"/>
        <v>604.36297545702269</v>
      </c>
      <c r="G181" s="16">
        <f t="shared" si="25"/>
        <v>396.53249999999997</v>
      </c>
      <c r="H181" s="16" t="str">
        <f t="shared" si="26"/>
        <v>Eligible</v>
      </c>
      <c r="I181" s="16">
        <f t="shared" si="27"/>
        <v>207.83047545702271</v>
      </c>
      <c r="J181" s="34">
        <f t="shared" si="32"/>
        <v>54</v>
      </c>
      <c r="R181" s="21">
        <f>VLOOKUP(B181,[2]Sheet1!$B$3:$C$15,2,FALSE)</f>
        <v>0.23439670405125629</v>
      </c>
    </row>
    <row r="182" spans="1:18" x14ac:dyDescent="0.2">
      <c r="A182" s="15" t="s">
        <v>235</v>
      </c>
      <c r="B182" s="15" t="s">
        <v>226</v>
      </c>
      <c r="C182" s="16">
        <f>VLOOKUP($A182,'[1]LHA Rates 2020 C19 uprate'!$A$3:$D$195,3,FALSE)</f>
        <v>75.95</v>
      </c>
      <c r="D182" s="16">
        <f>VLOOKUP($A182,'[1]LHA Rates 2020 C19 uprate'!$A$3:$D$195,4,FALSE)</f>
        <v>330.02099974001612</v>
      </c>
      <c r="E182" s="16">
        <v>370.72</v>
      </c>
      <c r="F182" s="16">
        <f t="shared" si="24"/>
        <v>700.74099974001615</v>
      </c>
      <c r="G182" s="16">
        <f t="shared" si="25"/>
        <v>396.53249999999997</v>
      </c>
      <c r="H182" s="16" t="str">
        <f t="shared" si="26"/>
        <v>Eligible</v>
      </c>
      <c r="I182" s="16">
        <f t="shared" si="27"/>
        <v>304.20849974001618</v>
      </c>
      <c r="J182" s="34">
        <f t="shared" si="32"/>
        <v>75.95</v>
      </c>
      <c r="R182" s="21">
        <f>VLOOKUP(B182,[2]Sheet1!$B$3:$C$15,2,FALSE)</f>
        <v>0.23439670405125629</v>
      </c>
    </row>
    <row r="183" spans="1:18" x14ac:dyDescent="0.2">
      <c r="A183" s="15" t="s">
        <v>236</v>
      </c>
      <c r="B183" s="15" t="s">
        <v>226</v>
      </c>
      <c r="C183" s="16">
        <f>VLOOKUP($A183,'[1]LHA Rates 2020 C19 uprate'!$A$3:$D$195,3,FALSE)</f>
        <v>62.5</v>
      </c>
      <c r="D183" s="16">
        <f>VLOOKUP($A183,'[1]LHA Rates 2020 C19 uprate'!$A$3:$D$195,4,FALSE)</f>
        <v>271.5775178900725</v>
      </c>
      <c r="E183" s="16">
        <v>371.72</v>
      </c>
      <c r="F183" s="16">
        <f t="shared" si="24"/>
        <v>643.29751789007253</v>
      </c>
      <c r="G183" s="16">
        <f t="shared" si="25"/>
        <v>396.53249999999997</v>
      </c>
      <c r="H183" s="16" t="str">
        <f t="shared" si="26"/>
        <v>Eligible</v>
      </c>
      <c r="I183" s="16">
        <f t="shared" si="27"/>
        <v>246.76501789007256</v>
      </c>
      <c r="J183" s="34">
        <f t="shared" si="32"/>
        <v>62.5</v>
      </c>
      <c r="R183" s="21">
        <f>VLOOKUP(B183,[2]Sheet1!$B$3:$C$15,2,FALSE)</f>
        <v>0.23439670405125629</v>
      </c>
    </row>
    <row r="184" spans="1:18" x14ac:dyDescent="0.2">
      <c r="A184" s="15" t="s">
        <v>237</v>
      </c>
      <c r="B184" s="15" t="s">
        <v>226</v>
      </c>
      <c r="C184" s="16">
        <f>VLOOKUP($A184,'[1]LHA Rates 2020 C19 uprate'!$A$3:$D$195,3,FALSE)</f>
        <v>75.95</v>
      </c>
      <c r="D184" s="16">
        <f>VLOOKUP($A184,'[1]LHA Rates 2020 C19 uprate'!$A$3:$D$195,4,FALSE)</f>
        <v>330.02099974001612</v>
      </c>
      <c r="E184" s="16">
        <v>372.72</v>
      </c>
      <c r="F184" s="16">
        <f t="shared" si="24"/>
        <v>702.74099974001615</v>
      </c>
      <c r="G184" s="16">
        <f t="shared" si="25"/>
        <v>396.53249999999997</v>
      </c>
      <c r="H184" s="16" t="str">
        <f t="shared" si="26"/>
        <v>Eligible</v>
      </c>
      <c r="I184" s="16">
        <f t="shared" si="27"/>
        <v>306.20849974001618</v>
      </c>
      <c r="J184" s="34">
        <f t="shared" si="32"/>
        <v>75.95</v>
      </c>
      <c r="R184" s="21">
        <f>VLOOKUP(B184,[2]Sheet1!$B$3:$C$15,2,FALSE)</f>
        <v>0.23439670405125629</v>
      </c>
    </row>
    <row r="185" spans="1:18" x14ac:dyDescent="0.2">
      <c r="A185" s="15" t="s">
        <v>238</v>
      </c>
      <c r="B185" s="15" t="s">
        <v>226</v>
      </c>
      <c r="C185" s="16">
        <f>VLOOKUP($A185,'[1]LHA Rates 2020 C19 uprate'!$A$3:$D$195,3,FALSE)</f>
        <v>58.95</v>
      </c>
      <c r="D185" s="16">
        <f>VLOOKUP($A185,'[1]LHA Rates 2020 C19 uprate'!$A$3:$D$195,4,FALSE)</f>
        <v>256.15191487391638</v>
      </c>
      <c r="E185" s="16">
        <v>373.72</v>
      </c>
      <c r="F185" s="16">
        <f t="shared" si="24"/>
        <v>629.87191487391647</v>
      </c>
      <c r="G185" s="16">
        <f t="shared" si="25"/>
        <v>396.53249999999997</v>
      </c>
      <c r="H185" s="16" t="str">
        <f t="shared" si="26"/>
        <v>Eligible</v>
      </c>
      <c r="I185" s="16">
        <f t="shared" si="27"/>
        <v>233.3394148739165</v>
      </c>
      <c r="J185" s="34">
        <f t="shared" si="32"/>
        <v>58.95</v>
      </c>
      <c r="R185" s="21">
        <f>VLOOKUP(B185,[2]Sheet1!$B$3:$C$15,2,FALSE)</f>
        <v>0.23439670405125629</v>
      </c>
    </row>
    <row r="186" spans="1:18" x14ac:dyDescent="0.2">
      <c r="A186" s="15" t="s">
        <v>239</v>
      </c>
      <c r="B186" s="15" t="s">
        <v>226</v>
      </c>
      <c r="C186" s="16">
        <f>VLOOKUP($A186,'[1]LHA Rates 2020 C19 uprate'!$A$3:$D$195,3,FALSE)</f>
        <v>52.5</v>
      </c>
      <c r="D186" s="16">
        <f>VLOOKUP($A186,'[1]LHA Rates 2020 C19 uprate'!$A$3:$D$195,4,FALSE)</f>
        <v>228.12511502766091</v>
      </c>
      <c r="E186" s="16">
        <v>374.72</v>
      </c>
      <c r="F186" s="16">
        <f t="shared" si="24"/>
        <v>602.845115027661</v>
      </c>
      <c r="G186" s="16">
        <f t="shared" si="25"/>
        <v>396.53249999999997</v>
      </c>
      <c r="H186" s="16" t="str">
        <f t="shared" si="26"/>
        <v>Eligible</v>
      </c>
      <c r="I186" s="16">
        <f t="shared" si="27"/>
        <v>206.31261502766102</v>
      </c>
      <c r="J186" s="34">
        <f t="shared" si="32"/>
        <v>52.5</v>
      </c>
      <c r="R186" s="21">
        <f>VLOOKUP(B186,[2]Sheet1!$B$3:$C$15,2,FALSE)</f>
        <v>0.23439670405125629</v>
      </c>
    </row>
    <row r="187" spans="1:18" x14ac:dyDescent="0.2">
      <c r="A187" s="15" t="s">
        <v>240</v>
      </c>
      <c r="B187" s="15" t="s">
        <v>226</v>
      </c>
      <c r="C187" s="16">
        <f>VLOOKUP($A187,'[1]LHA Rates 2020 C19 uprate'!$A$3:$D$195,3,FALSE)</f>
        <v>75</v>
      </c>
      <c r="D187" s="16">
        <f>VLOOKUP($A187,'[1]LHA Rates 2020 C19 uprate'!$A$3:$D$195,4,FALSE)</f>
        <v>325.893021468087</v>
      </c>
      <c r="E187" s="16">
        <v>375.72</v>
      </c>
      <c r="F187" s="16">
        <f t="shared" si="24"/>
        <v>701.61302146808703</v>
      </c>
      <c r="G187" s="16">
        <f t="shared" si="25"/>
        <v>396.53249999999997</v>
      </c>
      <c r="H187" s="16" t="str">
        <f t="shared" si="26"/>
        <v>Eligible</v>
      </c>
      <c r="I187" s="16">
        <f t="shared" si="27"/>
        <v>305.08052146808706</v>
      </c>
      <c r="J187" s="34">
        <f t="shared" si="32"/>
        <v>75</v>
      </c>
      <c r="R187" s="21">
        <f>VLOOKUP(B187,[2]Sheet1!$B$3:$C$15,2,FALSE)</f>
        <v>0.23439670405125629</v>
      </c>
    </row>
    <row r="188" spans="1:18" x14ac:dyDescent="0.2">
      <c r="A188" s="15" t="s">
        <v>241</v>
      </c>
      <c r="B188" s="15" t="s">
        <v>226</v>
      </c>
      <c r="C188" s="16">
        <f>VLOOKUP($A188,'[1]LHA Rates 2020 C19 uprate'!$A$3:$D$195,3,FALSE)</f>
        <v>60</v>
      </c>
      <c r="D188" s="16">
        <f>VLOOKUP($A188,'[1]LHA Rates 2020 C19 uprate'!$A$3:$D$195,4,FALSE)</f>
        <v>260.71441717446959</v>
      </c>
      <c r="E188" s="16">
        <v>376.72</v>
      </c>
      <c r="F188" s="16">
        <f t="shared" si="24"/>
        <v>637.43441717446967</v>
      </c>
      <c r="G188" s="16">
        <f t="shared" si="25"/>
        <v>396.53249999999997</v>
      </c>
      <c r="H188" s="16" t="str">
        <f t="shared" si="26"/>
        <v>Eligible</v>
      </c>
      <c r="I188" s="16">
        <f t="shared" si="27"/>
        <v>240.9019171744697</v>
      </c>
      <c r="J188" s="34">
        <f t="shared" si="32"/>
        <v>60</v>
      </c>
      <c r="R188" s="21">
        <f>VLOOKUP(B188,[2]Sheet1!$B$3:$C$15,2,FALSE)</f>
        <v>0.23439670405125629</v>
      </c>
    </row>
    <row r="189" spans="1:18" x14ac:dyDescent="0.2">
      <c r="A189" s="15" t="s">
        <v>242</v>
      </c>
      <c r="B189" s="15" t="s">
        <v>226</v>
      </c>
      <c r="C189" s="16">
        <f>VLOOKUP($A189,'[1]LHA Rates 2020 C19 uprate'!$A$3:$D$195,3,FALSE)</f>
        <v>58.95</v>
      </c>
      <c r="D189" s="16">
        <f>VLOOKUP($A189,'[1]LHA Rates 2020 C19 uprate'!$A$3:$D$195,4,FALSE)</f>
        <v>256.15191487391638</v>
      </c>
      <c r="E189" s="16">
        <v>377.72</v>
      </c>
      <c r="F189" s="16">
        <f t="shared" si="24"/>
        <v>633.87191487391647</v>
      </c>
      <c r="G189" s="16">
        <f t="shared" si="25"/>
        <v>396.53249999999997</v>
      </c>
      <c r="H189" s="16" t="str">
        <f t="shared" si="26"/>
        <v>Eligible</v>
      </c>
      <c r="I189" s="16">
        <f t="shared" si="27"/>
        <v>237.3394148739165</v>
      </c>
      <c r="J189" s="34">
        <f t="shared" si="32"/>
        <v>58.95</v>
      </c>
      <c r="R189" s="21">
        <f>VLOOKUP(B189,[2]Sheet1!$B$3:$C$15,2,FALSE)</f>
        <v>0.23439670405125629</v>
      </c>
    </row>
    <row r="190" spans="1:18" x14ac:dyDescent="0.2">
      <c r="A190" s="15" t="s">
        <v>243</v>
      </c>
      <c r="B190" s="15" t="s">
        <v>226</v>
      </c>
      <c r="C190" s="16">
        <f>VLOOKUP($A190,'[1]LHA Rates 2020 C19 uprate'!$A$3:$D$195,3,FALSE)</f>
        <v>62.5</v>
      </c>
      <c r="D190" s="16">
        <f>VLOOKUP($A190,'[1]LHA Rates 2020 C19 uprate'!$A$3:$D$195,4,FALSE)</f>
        <v>271.5775178900725</v>
      </c>
      <c r="E190" s="16">
        <v>378.72</v>
      </c>
      <c r="F190" s="16">
        <f t="shared" si="24"/>
        <v>650.29751789007253</v>
      </c>
      <c r="G190" s="16">
        <f t="shared" si="25"/>
        <v>396.53249999999997</v>
      </c>
      <c r="H190" s="16" t="str">
        <f t="shared" si="26"/>
        <v>Eligible</v>
      </c>
      <c r="I190" s="16">
        <f t="shared" si="27"/>
        <v>253.76501789007256</v>
      </c>
      <c r="J190" s="34">
        <f t="shared" si="32"/>
        <v>62.5</v>
      </c>
      <c r="R190" s="21">
        <f>VLOOKUP(B190,[2]Sheet1!$B$3:$C$15,2,FALSE)</f>
        <v>0.23439670405125629</v>
      </c>
    </row>
    <row r="191" spans="1:18" x14ac:dyDescent="0.2">
      <c r="A191" s="15" t="s">
        <v>244</v>
      </c>
      <c r="B191" s="15" t="s">
        <v>226</v>
      </c>
      <c r="C191" s="16">
        <f>VLOOKUP($A191,'[1]LHA Rates 2020 C19 uprate'!$A$3:$D$195,3,FALSE)</f>
        <v>54</v>
      </c>
      <c r="D191" s="16">
        <f>VLOOKUP($A191,'[1]LHA Rates 2020 C19 uprate'!$A$3:$D$195,4,FALSE)</f>
        <v>234.64297545702266</v>
      </c>
      <c r="E191" s="16">
        <v>379.72</v>
      </c>
      <c r="F191" s="16">
        <f t="shared" si="24"/>
        <v>614.36297545702269</v>
      </c>
      <c r="G191" s="16">
        <f t="shared" si="25"/>
        <v>396.53249999999997</v>
      </c>
      <c r="H191" s="16" t="str">
        <f t="shared" si="26"/>
        <v>Eligible</v>
      </c>
      <c r="I191" s="16">
        <f t="shared" si="27"/>
        <v>217.83047545702271</v>
      </c>
      <c r="J191" s="34">
        <f t="shared" si="32"/>
        <v>54</v>
      </c>
      <c r="R191" s="21">
        <f>VLOOKUP(B191,[2]Sheet1!$B$3:$C$15,2,FALSE)</f>
        <v>0.23439670405125629</v>
      </c>
    </row>
    <row r="192" spans="1:18" x14ac:dyDescent="0.2">
      <c r="A192" s="15" t="s">
        <v>245</v>
      </c>
      <c r="B192" s="15" t="s">
        <v>226</v>
      </c>
      <c r="C192" s="16">
        <f>VLOOKUP($A192,'[1]LHA Rates 2020 C19 uprate'!$A$3:$D$195,3,FALSE)</f>
        <v>54</v>
      </c>
      <c r="D192" s="16">
        <f>VLOOKUP($A192,'[1]LHA Rates 2020 C19 uprate'!$A$3:$D$195,4,FALSE)</f>
        <v>234.64297545702266</v>
      </c>
      <c r="E192" s="16">
        <v>380.72</v>
      </c>
      <c r="F192" s="16">
        <f t="shared" si="24"/>
        <v>615.36297545702269</v>
      </c>
      <c r="G192" s="16">
        <f t="shared" si="25"/>
        <v>396.53249999999997</v>
      </c>
      <c r="H192" s="16" t="str">
        <f t="shared" si="26"/>
        <v>Eligible</v>
      </c>
      <c r="I192" s="16">
        <f t="shared" si="27"/>
        <v>218.83047545702271</v>
      </c>
      <c r="J192" s="34">
        <f t="shared" si="32"/>
        <v>54</v>
      </c>
      <c r="R192" s="21">
        <f>VLOOKUP(B192,[2]Sheet1!$B$3:$C$15,2,FALSE)</f>
        <v>0.23439670405125629</v>
      </c>
    </row>
    <row r="193" spans="1:18" x14ac:dyDescent="0.2">
      <c r="A193" s="15" t="s">
        <v>246</v>
      </c>
      <c r="B193" s="15" t="s">
        <v>226</v>
      </c>
      <c r="C193" s="16">
        <f>VLOOKUP($A193,'[1]LHA Rates 2020 C19 uprate'!$A$3:$D$195,3,FALSE)</f>
        <v>64.44</v>
      </c>
      <c r="D193" s="16">
        <f>VLOOKUP($A193,'[1]LHA Rates 2020 C19 uprate'!$A$3:$D$195,4,FALSE)</f>
        <v>280.00728404538035</v>
      </c>
      <c r="E193" s="16">
        <v>381.72</v>
      </c>
      <c r="F193" s="16">
        <f t="shared" si="24"/>
        <v>661.72728404538043</v>
      </c>
      <c r="G193" s="16">
        <f t="shared" si="25"/>
        <v>396.53249999999997</v>
      </c>
      <c r="H193" s="16" t="str">
        <f t="shared" si="26"/>
        <v>Eligible</v>
      </c>
      <c r="I193" s="16">
        <f t="shared" si="27"/>
        <v>265.19478404538046</v>
      </c>
      <c r="J193" s="34">
        <f t="shared" si="32"/>
        <v>64.44</v>
      </c>
      <c r="R193" s="21">
        <f>VLOOKUP(B193,[2]Sheet1!$B$3:$C$15,2,FALSE)</f>
        <v>0.23439670405125629</v>
      </c>
    </row>
    <row r="194" spans="1:18" x14ac:dyDescent="0.2">
      <c r="A194" s="15" t="s">
        <v>192</v>
      </c>
      <c r="B194" s="15" t="s">
        <v>226</v>
      </c>
      <c r="C194" s="16">
        <f>VLOOKUP($A194,'[1]LHA Rates 2020 C19 uprate'!$A$3:$D$195,3,FALSE)</f>
        <v>73.25</v>
      </c>
      <c r="D194" s="16">
        <f>VLOOKUP($A194,'[1]LHA Rates 2020 C19 uprate'!$A$3:$D$195,4,FALSE)</f>
        <v>318.28885096716499</v>
      </c>
      <c r="E194" s="16">
        <v>382.72</v>
      </c>
      <c r="F194" s="16">
        <f t="shared" si="24"/>
        <v>701.00885096716502</v>
      </c>
      <c r="G194" s="16">
        <f t="shared" si="25"/>
        <v>396.53249999999997</v>
      </c>
      <c r="H194" s="16" t="str">
        <f t="shared" si="26"/>
        <v>Eligible</v>
      </c>
      <c r="I194" s="16">
        <f t="shared" si="27"/>
        <v>304.47635096716505</v>
      </c>
      <c r="J194" s="34">
        <f t="shared" si="32"/>
        <v>73.25</v>
      </c>
      <c r="R194" s="21">
        <f>VLOOKUP(B194,[2]Sheet1!$B$3:$C$15,2,FALSE)</f>
        <v>0.23439670405125629</v>
      </c>
    </row>
    <row r="195" spans="1:18" x14ac:dyDescent="0.2">
      <c r="A195" s="15" t="s">
        <v>247</v>
      </c>
      <c r="B195" s="15" t="s">
        <v>226</v>
      </c>
      <c r="C195" s="16">
        <f>VLOOKUP($A195,'[1]LHA Rates 2020 C19 uprate'!$A$3:$D$195,3,FALSE)</f>
        <v>72.84</v>
      </c>
      <c r="D195" s="16">
        <f>VLOOKUP($A195,'[1]LHA Rates 2020 C19 uprate'!$A$3:$D$195,4,FALSE)</f>
        <v>316.5073024498061</v>
      </c>
      <c r="E195" s="16">
        <v>383.72</v>
      </c>
      <c r="F195" s="16">
        <f t="shared" si="24"/>
        <v>700.22730244980607</v>
      </c>
      <c r="G195" s="16">
        <f t="shared" si="25"/>
        <v>396.53249999999997</v>
      </c>
      <c r="H195" s="16" t="str">
        <f t="shared" si="26"/>
        <v>Eligible</v>
      </c>
      <c r="I195" s="16">
        <f t="shared" si="27"/>
        <v>303.6948024498061</v>
      </c>
      <c r="J195" s="34">
        <f t="shared" si="32"/>
        <v>72.84</v>
      </c>
      <c r="R195" s="21">
        <f>VLOOKUP(B195,[2]Sheet1!$B$3:$C$15,2,FALSE)</f>
        <v>0.23439670405125629</v>
      </c>
    </row>
    <row r="196" spans="1:18" x14ac:dyDescent="0.2">
      <c r="R196" s="21">
        <f>R195</f>
        <v>0.23439670405125629</v>
      </c>
    </row>
  </sheetData>
  <mergeCells count="2">
    <mergeCell ref="L1:M1"/>
    <mergeCell ref="O1:P1"/>
  </mergeCells>
  <pageMargins left="0.75" right="0.75" top="1" bottom="1" header="0.5" footer="0.5"/>
  <pageSetup paperSize="9" scale="1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6"/>
  <sheetViews>
    <sheetView zoomScale="70" zoomScaleNormal="70" workbookViewId="0">
      <pane xSplit="2" topLeftCell="M1" activePane="topRight" state="frozen"/>
      <selection activeCell="A156" sqref="A156:XFD160"/>
      <selection pane="topRight" activeCell="T3" sqref="T3"/>
    </sheetView>
  </sheetViews>
  <sheetFormatPr defaultRowHeight="12.75" x14ac:dyDescent="0.2"/>
  <cols>
    <col min="1" max="1" width="28" bestFit="1" customWidth="1"/>
    <col min="2" max="2" width="28" customWidth="1"/>
    <col min="3" max="3" width="18.140625" style="38" customWidth="1"/>
    <col min="4" max="4" width="20.140625" style="38" customWidth="1"/>
    <col min="5" max="9" width="18.140625" style="38" customWidth="1"/>
    <col min="10" max="10" width="28" customWidth="1"/>
    <col min="11" max="11" width="12.7109375" style="38" customWidth="1"/>
    <col min="12" max="12" width="17.85546875" style="38" customWidth="1"/>
    <col min="13" max="13" width="19.140625" bestFit="1" customWidth="1"/>
    <col min="14" max="14" width="21.42578125" style="38" customWidth="1"/>
    <col min="15" max="15" width="26.28515625" style="38" customWidth="1"/>
    <col min="16" max="16" width="28.5703125" style="38" customWidth="1"/>
    <col min="17" max="17" width="26" style="38" customWidth="1"/>
    <col min="18" max="18" width="34.7109375" customWidth="1"/>
    <col min="19" max="19" width="12.5703125" customWidth="1"/>
    <col min="20" max="20" width="30.5703125" customWidth="1"/>
    <col min="22" max="22" width="30.5703125" customWidth="1"/>
    <col min="23" max="23" width="18.42578125" bestFit="1" customWidth="1"/>
    <col min="24" max="25" width="0" hidden="1" customWidth="1"/>
    <col min="26" max="26" width="10.140625" bestFit="1" customWidth="1"/>
    <col min="27" max="27" width="21.28515625" bestFit="1" customWidth="1"/>
    <col min="28" max="28" width="9.85546875" bestFit="1" customWidth="1"/>
  </cols>
  <sheetData>
    <row r="1" spans="1:28" ht="65.25" customHeight="1" thickTop="1" thickBot="1" x14ac:dyDescent="0.25">
      <c r="A1" s="1"/>
      <c r="B1" s="1"/>
      <c r="C1" s="2" t="s">
        <v>0</v>
      </c>
      <c r="D1" s="3" t="s">
        <v>1</v>
      </c>
      <c r="E1" s="2"/>
      <c r="F1" s="2"/>
      <c r="G1" s="2"/>
      <c r="H1" s="2"/>
      <c r="I1" s="2"/>
      <c r="J1" s="1"/>
      <c r="K1" s="4"/>
      <c r="L1" s="67" t="s">
        <v>2</v>
      </c>
      <c r="M1" s="68"/>
      <c r="N1" s="5"/>
      <c r="O1" s="69" t="s">
        <v>3</v>
      </c>
      <c r="P1" s="70"/>
      <c r="Q1" s="3" t="s">
        <v>4</v>
      </c>
      <c r="R1" s="6" t="s">
        <v>5</v>
      </c>
      <c r="S1" s="1"/>
      <c r="T1" s="1"/>
      <c r="V1" s="7" t="s">
        <v>6</v>
      </c>
      <c r="W1" s="7"/>
      <c r="X1" s="7"/>
      <c r="Y1" s="7"/>
      <c r="Z1" s="8">
        <v>238.4</v>
      </c>
    </row>
    <row r="2" spans="1:28" ht="52.5" thickTop="1" thickBot="1" x14ac:dyDescent="0.25">
      <c r="A2" s="39" t="s">
        <v>7</v>
      </c>
      <c r="B2" s="39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2" t="s">
        <v>17</v>
      </c>
      <c r="L2" s="3" t="s">
        <v>248</v>
      </c>
      <c r="M2" s="3" t="s">
        <v>249</v>
      </c>
      <c r="N2" s="3" t="s">
        <v>20</v>
      </c>
      <c r="O2" s="3" t="s">
        <v>250</v>
      </c>
      <c r="P2" s="3" t="s">
        <v>251</v>
      </c>
      <c r="Q2" s="3" t="s">
        <v>23</v>
      </c>
      <c r="R2" s="6" t="s">
        <v>24</v>
      </c>
      <c r="S2" s="40" t="s">
        <v>25</v>
      </c>
      <c r="T2" s="40" t="s">
        <v>26</v>
      </c>
    </row>
    <row r="3" spans="1:28" ht="14.25" thickTop="1" thickBot="1" x14ac:dyDescent="0.25">
      <c r="A3" s="1" t="s">
        <v>62</v>
      </c>
      <c r="B3" s="1" t="s">
        <v>44</v>
      </c>
      <c r="C3" s="41">
        <f>VLOOKUP($A3,'[1]LHA Rates 2020 C19 uprate'!$A$3:$D$172,3,FALSE)</f>
        <v>90.1</v>
      </c>
      <c r="D3" s="41">
        <f>VLOOKUP($A3,'[1]LHA Rates 2020 C19 uprate'!$A$3:$D$172,4,FALSE)</f>
        <v>391.50614979032849</v>
      </c>
      <c r="E3" s="41">
        <v>342.72</v>
      </c>
      <c r="F3" s="41">
        <f t="shared" ref="F3:F34" si="0">D3+E3</f>
        <v>734.22614979032846</v>
      </c>
      <c r="G3" s="41">
        <f t="shared" ref="G3:G34" si="1">($AB$7*0.63)</f>
        <v>396.53249999999997</v>
      </c>
      <c r="H3" s="41" t="str">
        <f t="shared" ref="H3:H34" si="2">IF(F3&gt;G3,"Eligible","Not Elibilbe")</f>
        <v>Eligible</v>
      </c>
      <c r="I3" s="41">
        <f t="shared" ref="I3:I34" si="3">F3-G3</f>
        <v>337.69364979032849</v>
      </c>
      <c r="J3" s="42">
        <f>VLOOKUP(A3,'[1]Table 2'!$A$3:$B$154,2,FALSE)</f>
        <v>90.1</v>
      </c>
      <c r="K3" s="41">
        <f t="shared" ref="K3:K34" si="4">C3-J3</f>
        <v>0</v>
      </c>
      <c r="L3" s="43">
        <f t="shared" ref="L3:L34" si="5">$C3/(4.55*17.5)</f>
        <v>1.1315541601255885</v>
      </c>
      <c r="M3" s="43">
        <f t="shared" ref="M3:M34" si="6">$C3/(4.55*35)</f>
        <v>0.56577708006279426</v>
      </c>
      <c r="N3" s="44">
        <f>VLOOKUP(A3,'[1]BRMA LA Names'!$A$2:$B$153,2,FALSE)</f>
        <v>1116.7214038623461</v>
      </c>
      <c r="O3" s="45">
        <f t="shared" ref="O3:O34" si="7">(N3/4)/(4.55*17.5)</f>
        <v>3.5061896510591715</v>
      </c>
      <c r="P3" s="45">
        <f t="shared" ref="P3:P34" si="8">(N3/4)/(4.55*35)</f>
        <v>1.7530948255295857</v>
      </c>
      <c r="Q3" s="46">
        <f t="shared" ref="Q3:Q34" si="9">$C3/$Z$1</f>
        <v>0.37793624161073824</v>
      </c>
      <c r="R3" s="47">
        <f>VLOOKUP(B3,[2]Sheet1!$B$3:$C$15,2,FALSE)</f>
        <v>0.31126051422229023</v>
      </c>
      <c r="S3" s="48" t="s">
        <v>25</v>
      </c>
      <c r="T3" s="48" t="s">
        <v>63</v>
      </c>
    </row>
    <row r="4" spans="1:28" ht="14.25" thickTop="1" thickBot="1" x14ac:dyDescent="0.25">
      <c r="A4" s="1" t="s">
        <v>100</v>
      </c>
      <c r="B4" s="1" t="s">
        <v>28</v>
      </c>
      <c r="C4" s="41">
        <f>VLOOKUP($A4,'[1]LHA Rates 2020 C19 uprate'!$A$3:$D$172,3,FALSE)</f>
        <v>112.77</v>
      </c>
      <c r="D4" s="41">
        <f>VLOOKUP($A4,'[1]LHA Rates 2020 C19 uprate'!$A$3:$D$172,4,FALSE)</f>
        <v>490.01274707941559</v>
      </c>
      <c r="E4" s="41">
        <v>342.72</v>
      </c>
      <c r="F4" s="41">
        <f t="shared" si="0"/>
        <v>832.73274707941562</v>
      </c>
      <c r="G4" s="41">
        <f t="shared" si="1"/>
        <v>396.53249999999997</v>
      </c>
      <c r="H4" s="41" t="str">
        <f t="shared" si="2"/>
        <v>Eligible</v>
      </c>
      <c r="I4" s="41">
        <f t="shared" si="3"/>
        <v>436.20024707941565</v>
      </c>
      <c r="J4" s="42">
        <f>VLOOKUP(A4,'[1]Table 2'!$A$3:$B$154,2,FALSE)</f>
        <v>112.77</v>
      </c>
      <c r="K4" s="41">
        <f t="shared" si="4"/>
        <v>0</v>
      </c>
      <c r="L4" s="43">
        <f t="shared" si="5"/>
        <v>1.4162637362637363</v>
      </c>
      <c r="M4" s="43">
        <f t="shared" si="6"/>
        <v>0.70813186813186813</v>
      </c>
      <c r="N4" s="44">
        <f>VLOOKUP(A4,'[1]BRMA LA Names'!$A$2:$B$153,2,FALSE)</f>
        <v>1324.9502558197005</v>
      </c>
      <c r="O4" s="45">
        <f t="shared" si="7"/>
        <v>4.1599694060273169</v>
      </c>
      <c r="P4" s="45">
        <f t="shared" si="8"/>
        <v>2.0799847030136585</v>
      </c>
      <c r="Q4" s="46">
        <f t="shared" si="9"/>
        <v>0.47302852348993285</v>
      </c>
      <c r="R4" s="47">
        <f>VLOOKUP(B4,[2]Sheet1!$B$3:$C$15,2,FALSE)</f>
        <v>0.3508700622168312</v>
      </c>
      <c r="S4" s="48" t="s">
        <v>25</v>
      </c>
      <c r="T4" s="48" t="s">
        <v>101</v>
      </c>
    </row>
    <row r="5" spans="1:28" ht="12.75" customHeight="1" thickTop="1" thickBot="1" x14ac:dyDescent="0.25">
      <c r="A5" s="1" t="s">
        <v>130</v>
      </c>
      <c r="B5" s="1" t="s">
        <v>44</v>
      </c>
      <c r="C5" s="41">
        <f>VLOOKUP($A5,'[1]LHA Rates 2020 C19 uprate'!$A$3:$D$172,3,FALSE)</f>
        <v>84.5</v>
      </c>
      <c r="D5" s="41">
        <f>VLOOKUP($A5,'[1]LHA Rates 2020 C19 uprate'!$A$3:$D$172,4,FALSE)</f>
        <v>367.17280418737801</v>
      </c>
      <c r="E5" s="41">
        <v>342.72</v>
      </c>
      <c r="F5" s="41">
        <f t="shared" si="0"/>
        <v>709.89280418737803</v>
      </c>
      <c r="G5" s="41">
        <f t="shared" si="1"/>
        <v>396.53249999999997</v>
      </c>
      <c r="H5" s="41" t="str">
        <f t="shared" si="2"/>
        <v>Eligible</v>
      </c>
      <c r="I5" s="41">
        <f t="shared" si="3"/>
        <v>313.36030418737806</v>
      </c>
      <c r="J5" s="42">
        <f>VLOOKUP(A5,'[1]Table 2'!$A$3:$B$154,2,FALSE)</f>
        <v>84.5</v>
      </c>
      <c r="K5" s="41">
        <f t="shared" si="4"/>
        <v>0</v>
      </c>
      <c r="L5" s="43">
        <f t="shared" si="5"/>
        <v>1.0612244897959184</v>
      </c>
      <c r="M5" s="43">
        <f t="shared" si="6"/>
        <v>0.53061224489795922</v>
      </c>
      <c r="N5" s="44">
        <f>VLOOKUP(A5,'[1]BRMA LA Names'!$A$2:$B$153,2,FALSE)</f>
        <v>713.15407876933546</v>
      </c>
      <c r="O5" s="45">
        <f t="shared" si="7"/>
        <v>2.2391022881297817</v>
      </c>
      <c r="P5" s="45">
        <f t="shared" si="8"/>
        <v>1.1195511440648909</v>
      </c>
      <c r="Q5" s="46">
        <f t="shared" si="9"/>
        <v>0.35444630872483218</v>
      </c>
      <c r="R5" s="47">
        <f>VLOOKUP(B5,[2]Sheet1!$B$3:$C$15,2,FALSE)</f>
        <v>0.31126051422229023</v>
      </c>
      <c r="S5" s="48" t="s">
        <v>25</v>
      </c>
      <c r="T5" s="48" t="s">
        <v>101</v>
      </c>
      <c r="W5" s="26" t="s">
        <v>33</v>
      </c>
    </row>
    <row r="6" spans="1:28" ht="12.75" customHeight="1" thickTop="1" thickBot="1" x14ac:dyDescent="0.25">
      <c r="A6" s="1" t="s">
        <v>131</v>
      </c>
      <c r="B6" s="1" t="s">
        <v>44</v>
      </c>
      <c r="C6" s="41">
        <f>VLOOKUP($A6,'[1]LHA Rates 2020 C19 uprate'!$A$3:$D$172,3,FALSE)</f>
        <v>80</v>
      </c>
      <c r="D6" s="41">
        <f>VLOOKUP($A6,'[1]LHA Rates 2020 C19 uprate'!$A$3:$D$172,4,FALSE)</f>
        <v>347.61922289929282</v>
      </c>
      <c r="E6" s="41">
        <v>342.72</v>
      </c>
      <c r="F6" s="41">
        <f t="shared" si="0"/>
        <v>690.33922289929285</v>
      </c>
      <c r="G6" s="41">
        <f t="shared" si="1"/>
        <v>396.53249999999997</v>
      </c>
      <c r="H6" s="41" t="str">
        <f t="shared" si="2"/>
        <v>Eligible</v>
      </c>
      <c r="I6" s="41">
        <f t="shared" si="3"/>
        <v>293.80672289929288</v>
      </c>
      <c r="J6" s="42">
        <f>VLOOKUP(A6,'[1]Table 2'!$A$3:$B$154,2,FALSE)</f>
        <v>80</v>
      </c>
      <c r="K6" s="41">
        <f t="shared" si="4"/>
        <v>0</v>
      </c>
      <c r="L6" s="43">
        <f t="shared" si="5"/>
        <v>1.0047095761381475</v>
      </c>
      <c r="M6" s="43">
        <f t="shared" si="6"/>
        <v>0.50235478806907374</v>
      </c>
      <c r="N6" s="44">
        <f>VLOOKUP(A6,'[1]BRMA LA Names'!$A$2:$B$153,2,FALSE)</f>
        <v>940.06577771534774</v>
      </c>
      <c r="O6" s="45">
        <f t="shared" si="7"/>
        <v>2.9515409033448909</v>
      </c>
      <c r="P6" s="45">
        <f t="shared" si="8"/>
        <v>1.4757704516724455</v>
      </c>
      <c r="Q6" s="46">
        <f t="shared" si="9"/>
        <v>0.33557046979865773</v>
      </c>
      <c r="R6" s="47">
        <f>VLOOKUP(B6,[2]Sheet1!$B$3:$C$15,2,FALSE)</f>
        <v>0.31126051422229023</v>
      </c>
      <c r="S6" s="48" t="s">
        <v>25</v>
      </c>
      <c r="T6" s="48" t="s">
        <v>101</v>
      </c>
      <c r="W6" s="26" t="s">
        <v>36</v>
      </c>
      <c r="Z6" t="s">
        <v>37</v>
      </c>
      <c r="AA6" s="26" t="s">
        <v>38</v>
      </c>
      <c r="AB6" s="26" t="s">
        <v>39</v>
      </c>
    </row>
    <row r="7" spans="1:28" ht="14.25" thickTop="1" thickBot="1" x14ac:dyDescent="0.25">
      <c r="A7" s="1" t="s">
        <v>134</v>
      </c>
      <c r="B7" s="1" t="s">
        <v>28</v>
      </c>
      <c r="C7" s="41">
        <f>VLOOKUP($A7,'[1]LHA Rates 2020 C19 uprate'!$A$3:$D$172,3,FALSE)</f>
        <v>78.59</v>
      </c>
      <c r="D7" s="41">
        <f>VLOOKUP($A7,'[1]LHA Rates 2020 C19 uprate'!$A$3:$D$172,4,FALSE)</f>
        <v>341.49243409569277</v>
      </c>
      <c r="E7" s="41">
        <v>342.72</v>
      </c>
      <c r="F7" s="41">
        <f t="shared" si="0"/>
        <v>684.21243409569274</v>
      </c>
      <c r="G7" s="41">
        <f t="shared" si="1"/>
        <v>396.53249999999997</v>
      </c>
      <c r="H7" s="41" t="str">
        <f t="shared" si="2"/>
        <v>Eligible</v>
      </c>
      <c r="I7" s="41">
        <f t="shared" si="3"/>
        <v>287.67993409569277</v>
      </c>
      <c r="J7" s="42">
        <f>VLOOKUP(A7,'[1]Table 2'!$A$3:$B$154,2,FALSE)</f>
        <v>78.59</v>
      </c>
      <c r="K7" s="41">
        <f t="shared" si="4"/>
        <v>0</v>
      </c>
      <c r="L7" s="43">
        <f t="shared" si="5"/>
        <v>0.98700156985871279</v>
      </c>
      <c r="M7" s="43">
        <f t="shared" si="6"/>
        <v>0.4935007849293564</v>
      </c>
      <c r="N7" s="44">
        <f>VLOOKUP(A7,'[1]BRMA LA Names'!$A$2:$B$153,2,FALSE)</f>
        <v>1076.4984538644239</v>
      </c>
      <c r="O7" s="45">
        <f t="shared" si="7"/>
        <v>3.3799009540484266</v>
      </c>
      <c r="P7" s="45">
        <f t="shared" si="8"/>
        <v>1.6899504770242133</v>
      </c>
      <c r="Q7" s="46">
        <f t="shared" si="9"/>
        <v>0.32965604026845641</v>
      </c>
      <c r="R7" s="47">
        <f>VLOOKUP(B7,[2]Sheet1!$B$3:$C$15,2,FALSE)</f>
        <v>0.3508700622168312</v>
      </c>
      <c r="S7" s="48" t="s">
        <v>25</v>
      </c>
      <c r="T7" s="48" t="s">
        <v>101</v>
      </c>
      <c r="V7" t="s">
        <v>42</v>
      </c>
      <c r="W7" s="28">
        <v>4.1500000000000004</v>
      </c>
      <c r="Z7" s="29">
        <f>((W7*35)*52)</f>
        <v>7553</v>
      </c>
      <c r="AA7" s="30">
        <f>Z7</f>
        <v>7553</v>
      </c>
      <c r="AB7" s="30">
        <f>AA7/12</f>
        <v>629.41666666666663</v>
      </c>
    </row>
    <row r="8" spans="1:28" ht="15" customHeight="1" thickTop="1" thickBot="1" x14ac:dyDescent="0.25">
      <c r="A8" s="1" t="s">
        <v>138</v>
      </c>
      <c r="B8" s="1" t="s">
        <v>44</v>
      </c>
      <c r="C8" s="41">
        <f>VLOOKUP($A8,'[1]LHA Rates 2020 C19 uprate'!$A$3:$D$172,3,FALSE)</f>
        <v>69.040000000000006</v>
      </c>
      <c r="D8" s="41">
        <f>VLOOKUP($A8,'[1]LHA Rates 2020 C19 uprate'!$A$3:$D$172,4,FALSE)</f>
        <v>299.99538936208972</v>
      </c>
      <c r="E8" s="41">
        <v>342.72</v>
      </c>
      <c r="F8" s="41">
        <f t="shared" si="0"/>
        <v>642.71538936208981</v>
      </c>
      <c r="G8" s="41">
        <f t="shared" si="1"/>
        <v>396.53249999999997</v>
      </c>
      <c r="H8" s="41" t="str">
        <f t="shared" si="2"/>
        <v>Eligible</v>
      </c>
      <c r="I8" s="41">
        <f t="shared" si="3"/>
        <v>246.18288936208984</v>
      </c>
      <c r="J8" s="42">
        <f>VLOOKUP(A8,'[1]Table 2'!$A$3:$B$154,2,FALSE)</f>
        <v>69.040000000000006</v>
      </c>
      <c r="K8" s="41">
        <f t="shared" si="4"/>
        <v>0</v>
      </c>
      <c r="L8" s="43">
        <f t="shared" si="5"/>
        <v>0.86706436420722144</v>
      </c>
      <c r="M8" s="43">
        <f t="shared" si="6"/>
        <v>0.43353218210361072</v>
      </c>
      <c r="N8" s="44">
        <f>VLOOKUP(A8,'[1]BRMA LA Names'!$A$2:$B$153,2,FALSE)</f>
        <v>672.86567269530883</v>
      </c>
      <c r="O8" s="45">
        <f t="shared" si="7"/>
        <v>2.1126080775362914</v>
      </c>
      <c r="P8" s="45">
        <f t="shared" si="8"/>
        <v>1.0563040387681457</v>
      </c>
      <c r="Q8" s="46">
        <f t="shared" si="9"/>
        <v>0.28959731543624162</v>
      </c>
      <c r="R8" s="47">
        <f>VLOOKUP(B8,[2]Sheet1!$B$3:$C$15,2,FALSE)</f>
        <v>0.31126051422229023</v>
      </c>
      <c r="S8" s="48" t="s">
        <v>25</v>
      </c>
      <c r="T8" s="48" t="s">
        <v>101</v>
      </c>
      <c r="V8" t="s">
        <v>45</v>
      </c>
      <c r="W8" s="28">
        <v>4.55</v>
      </c>
      <c r="Z8" s="29">
        <f t="shared" ref="Z8:Z11" si="10">((W8*35)*52)</f>
        <v>8281</v>
      </c>
      <c r="AA8" s="30">
        <f>Z8</f>
        <v>8281</v>
      </c>
      <c r="AB8" s="30">
        <f t="shared" ref="AB8:AB11" si="11">AA8/12</f>
        <v>690.08333333333337</v>
      </c>
    </row>
    <row r="9" spans="1:28" ht="12.75" customHeight="1" thickTop="1" thickBot="1" x14ac:dyDescent="0.25">
      <c r="A9" s="1" t="s">
        <v>157</v>
      </c>
      <c r="B9" s="1" t="s">
        <v>44</v>
      </c>
      <c r="C9" s="41">
        <f>VLOOKUP($A9,'[1]LHA Rates 2020 C19 uprate'!$A$3:$D$172,3,FALSE)</f>
        <v>73.5</v>
      </c>
      <c r="D9" s="41">
        <f>VLOOKUP($A9,'[1]LHA Rates 2020 C19 uprate'!$A$3:$D$172,4,FALSE)</f>
        <v>319.37516103872525</v>
      </c>
      <c r="E9" s="41">
        <v>342.72</v>
      </c>
      <c r="F9" s="41">
        <f t="shared" si="0"/>
        <v>662.09516103872534</v>
      </c>
      <c r="G9" s="41">
        <f t="shared" si="1"/>
        <v>396.53249999999997</v>
      </c>
      <c r="H9" s="41" t="str">
        <f t="shared" si="2"/>
        <v>Eligible</v>
      </c>
      <c r="I9" s="41">
        <f t="shared" si="3"/>
        <v>265.56266103872537</v>
      </c>
      <c r="J9" s="42">
        <f>VLOOKUP(A9,'[1]Table 2'!$A$3:$B$154,2,FALSE)</f>
        <v>73.5</v>
      </c>
      <c r="K9" s="41">
        <f t="shared" si="4"/>
        <v>0</v>
      </c>
      <c r="L9" s="43">
        <f t="shared" si="5"/>
        <v>0.92307692307692313</v>
      </c>
      <c r="M9" s="43">
        <f t="shared" si="6"/>
        <v>0.46153846153846156</v>
      </c>
      <c r="N9" s="44">
        <f>VLOOKUP(A9,'[1]BRMA LA Names'!$A$2:$B$153,2,FALSE)</f>
        <v>588.07383208493673</v>
      </c>
      <c r="O9" s="45">
        <f t="shared" si="7"/>
        <v>1.846385658037478</v>
      </c>
      <c r="P9" s="45">
        <f t="shared" si="8"/>
        <v>0.923192829018739</v>
      </c>
      <c r="Q9" s="46">
        <f t="shared" si="9"/>
        <v>0.30830536912751677</v>
      </c>
      <c r="R9" s="47">
        <f>VLOOKUP(B9,[2]Sheet1!$B$3:$C$15,2,FALSE)</f>
        <v>0.31126051422229023</v>
      </c>
      <c r="S9" s="48" t="s">
        <v>25</v>
      </c>
      <c r="T9" s="48" t="s">
        <v>101</v>
      </c>
      <c r="V9" t="s">
        <v>48</v>
      </c>
      <c r="W9" s="28">
        <v>6.45</v>
      </c>
      <c r="Z9" s="29">
        <f t="shared" si="10"/>
        <v>11739</v>
      </c>
      <c r="AA9" s="30">
        <v>11366.16</v>
      </c>
      <c r="AB9" s="30">
        <f t="shared" si="11"/>
        <v>947.18</v>
      </c>
    </row>
    <row r="10" spans="1:28" ht="14.25" thickTop="1" thickBot="1" x14ac:dyDescent="0.25">
      <c r="A10" s="1" t="s">
        <v>170</v>
      </c>
      <c r="B10" s="1" t="s">
        <v>44</v>
      </c>
      <c r="C10" s="41">
        <f>VLOOKUP($A10,'[1]LHA Rates 2020 C19 uprate'!$A$3:$D$172,3,FALSE)</f>
        <v>65</v>
      </c>
      <c r="D10" s="41">
        <f>VLOOKUP($A10,'[1]LHA Rates 2020 C19 uprate'!$A$3:$D$172,4,FALSE)</f>
        <v>282.44061860567541</v>
      </c>
      <c r="E10" s="41">
        <v>342.72</v>
      </c>
      <c r="F10" s="41">
        <f t="shared" si="0"/>
        <v>625.16061860567538</v>
      </c>
      <c r="G10" s="41">
        <f t="shared" si="1"/>
        <v>396.53249999999997</v>
      </c>
      <c r="H10" s="41" t="str">
        <f t="shared" si="2"/>
        <v>Eligible</v>
      </c>
      <c r="I10" s="41">
        <f t="shared" si="3"/>
        <v>228.62811860567541</v>
      </c>
      <c r="J10" s="42">
        <f>VLOOKUP(A10,'[1]Table 2'!$A$3:$B$154,2,FALSE)</f>
        <v>65</v>
      </c>
      <c r="K10" s="41">
        <f t="shared" si="4"/>
        <v>0</v>
      </c>
      <c r="L10" s="43">
        <f t="shared" si="5"/>
        <v>0.81632653061224492</v>
      </c>
      <c r="M10" s="43">
        <f t="shared" si="6"/>
        <v>0.40816326530612246</v>
      </c>
      <c r="N10" s="44">
        <f>VLOOKUP(A10,'[1]BRMA LA Names'!$A$2:$B$153,2,FALSE)</f>
        <v>769.33308122266794</v>
      </c>
      <c r="O10" s="45">
        <f t="shared" si="7"/>
        <v>2.4154884810758803</v>
      </c>
      <c r="P10" s="45">
        <f t="shared" si="8"/>
        <v>1.2077442405379402</v>
      </c>
      <c r="Q10" s="46">
        <f t="shared" si="9"/>
        <v>0.2726510067114094</v>
      </c>
      <c r="R10" s="47">
        <f>VLOOKUP(B10,[2]Sheet1!$B$3:$C$15,2,FALSE)</f>
        <v>0.31126051422229023</v>
      </c>
      <c r="S10" s="48" t="s">
        <v>25</v>
      </c>
      <c r="T10" s="48" t="s">
        <v>101</v>
      </c>
      <c r="V10" t="s">
        <v>52</v>
      </c>
      <c r="W10" s="28">
        <v>8.1999999999999993</v>
      </c>
      <c r="Z10" s="29">
        <f t="shared" si="10"/>
        <v>14924</v>
      </c>
      <c r="AA10" s="30">
        <v>13685.9</v>
      </c>
      <c r="AB10" s="30">
        <f t="shared" si="11"/>
        <v>1140.4916666666666</v>
      </c>
    </row>
    <row r="11" spans="1:28" ht="14.25" thickTop="1" thickBot="1" x14ac:dyDescent="0.25">
      <c r="A11" s="1" t="s">
        <v>195</v>
      </c>
      <c r="B11" s="1" t="s">
        <v>44</v>
      </c>
      <c r="C11" s="41">
        <f>VLOOKUP($A11,'[1]LHA Rates 2020 C19 uprate'!$A$3:$D$172,3,FALSE)</f>
        <v>78.59</v>
      </c>
      <c r="D11" s="41">
        <f>VLOOKUP($A11,'[1]LHA Rates 2020 C19 uprate'!$A$3:$D$172,4,FALSE)</f>
        <v>341.49243409569277</v>
      </c>
      <c r="E11" s="41">
        <v>342.72</v>
      </c>
      <c r="F11" s="41">
        <f t="shared" si="0"/>
        <v>684.21243409569274</v>
      </c>
      <c r="G11" s="41">
        <f t="shared" si="1"/>
        <v>396.53249999999997</v>
      </c>
      <c r="H11" s="41" t="str">
        <f t="shared" si="2"/>
        <v>Eligible</v>
      </c>
      <c r="I11" s="41">
        <f t="shared" si="3"/>
        <v>287.67993409569277</v>
      </c>
      <c r="J11" s="42">
        <f>VLOOKUP(A11,'[1]Table 2'!$A$3:$B$154,2,FALSE)</f>
        <v>78.59</v>
      </c>
      <c r="K11" s="41">
        <f t="shared" si="4"/>
        <v>0</v>
      </c>
      <c r="L11" s="43">
        <f t="shared" si="5"/>
        <v>0.98700156985871279</v>
      </c>
      <c r="M11" s="43">
        <f t="shared" si="6"/>
        <v>0.4935007849293564</v>
      </c>
      <c r="N11" s="44">
        <f>VLOOKUP(A11,'[1]BRMA LA Names'!$A$2:$B$153,2,FALSE)</f>
        <v>847.45586909927579</v>
      </c>
      <c r="O11" s="45">
        <f t="shared" si="7"/>
        <v>2.6607719594953716</v>
      </c>
      <c r="P11" s="45">
        <f t="shared" si="8"/>
        <v>1.3303859797476858</v>
      </c>
      <c r="Q11" s="46">
        <f t="shared" si="9"/>
        <v>0.32965604026845641</v>
      </c>
      <c r="R11" s="47">
        <f>VLOOKUP(B11,[2]Sheet1!$B$3:$C$15,2,FALSE)</f>
        <v>0.31126051422229023</v>
      </c>
      <c r="S11" s="48" t="s">
        <v>25</v>
      </c>
      <c r="T11" s="48" t="s">
        <v>101</v>
      </c>
      <c r="V11" t="s">
        <v>54</v>
      </c>
      <c r="W11" s="28">
        <v>8.7200000000000006</v>
      </c>
      <c r="Z11" s="29">
        <f t="shared" si="10"/>
        <v>15870.400000000001</v>
      </c>
      <c r="AA11" s="30">
        <v>14329.24</v>
      </c>
      <c r="AB11" s="30">
        <f t="shared" si="11"/>
        <v>1194.1033333333332</v>
      </c>
    </row>
    <row r="12" spans="1:28" ht="14.25" thickTop="1" thickBot="1" x14ac:dyDescent="0.25">
      <c r="A12" s="1" t="s">
        <v>30</v>
      </c>
      <c r="B12" s="48" t="s">
        <v>31</v>
      </c>
      <c r="C12" s="41">
        <f>VLOOKUP($A12,'[1]LHA Rates 2020 C19 uprate'!$A$3:$D$172,3,FALSE)</f>
        <v>61.5</v>
      </c>
      <c r="D12" s="41">
        <f>VLOOKUP($A12,'[1]LHA Rates 2020 C19 uprate'!$A$3:$D$172,4,FALSE)</f>
        <v>267.23227760383133</v>
      </c>
      <c r="E12" s="41">
        <v>342.72</v>
      </c>
      <c r="F12" s="41">
        <f t="shared" si="0"/>
        <v>609.95227760383136</v>
      </c>
      <c r="G12" s="41">
        <f t="shared" si="1"/>
        <v>396.53249999999997</v>
      </c>
      <c r="H12" s="41" t="str">
        <f t="shared" si="2"/>
        <v>Eligible</v>
      </c>
      <c r="I12" s="41">
        <f t="shared" si="3"/>
        <v>213.41977760383139</v>
      </c>
      <c r="J12" s="42">
        <f>VLOOKUP(A12,'[1]Table 2'!$A$3:$B$154,2,FALSE)</f>
        <v>61.5</v>
      </c>
      <c r="K12" s="41">
        <f t="shared" si="4"/>
        <v>0</v>
      </c>
      <c r="L12" s="43">
        <f t="shared" si="5"/>
        <v>0.77237048665620089</v>
      </c>
      <c r="M12" s="43">
        <f t="shared" si="6"/>
        <v>0.38618524332810045</v>
      </c>
      <c r="N12" s="44">
        <f>VLOOKUP(A12,'[1]BRMA LA Names'!$A$2:$B$153,2,FALSE)</f>
        <v>461.66901726797244</v>
      </c>
      <c r="O12" s="45">
        <f t="shared" si="7"/>
        <v>1.4495102582981867</v>
      </c>
      <c r="P12" s="45">
        <f t="shared" si="8"/>
        <v>0.72475512914909335</v>
      </c>
      <c r="Q12" s="46">
        <f t="shared" si="9"/>
        <v>0.25796979865771813</v>
      </c>
      <c r="R12" s="47">
        <f>VLOOKUP(B12,[2]Sheet1!$B$3:$C$15,2,FALSE)</f>
        <v>0.22050053526245786</v>
      </c>
      <c r="S12" s="48" t="s">
        <v>25</v>
      </c>
      <c r="T12" s="48" t="s">
        <v>32</v>
      </c>
    </row>
    <row r="13" spans="1:28" ht="14.25" thickTop="1" thickBot="1" x14ac:dyDescent="0.25">
      <c r="A13" s="48" t="s">
        <v>34</v>
      </c>
      <c r="B13" s="48" t="s">
        <v>35</v>
      </c>
      <c r="C13" s="41">
        <f>VLOOKUP($A13,'[1]LHA Rates 2020 C19 uprate'!$A$3:$D$172,3,FALSE)</f>
        <v>81.349999999999994</v>
      </c>
      <c r="D13" s="41">
        <f>VLOOKUP($A13,'[1]LHA Rates 2020 C19 uprate'!$A$3:$D$172,4,FALSE)</f>
        <v>353.48529728571833</v>
      </c>
      <c r="E13" s="41">
        <v>342.72</v>
      </c>
      <c r="F13" s="41">
        <f t="shared" si="0"/>
        <v>696.20529728571842</v>
      </c>
      <c r="G13" s="41">
        <f t="shared" si="1"/>
        <v>396.53249999999997</v>
      </c>
      <c r="H13" s="41" t="str">
        <f t="shared" si="2"/>
        <v>Eligible</v>
      </c>
      <c r="I13" s="41">
        <f t="shared" si="3"/>
        <v>299.67279728571845</v>
      </c>
      <c r="J13" s="42">
        <f>VLOOKUP(A13,'[1]Table 2'!$A$3:$B$154,2,FALSE)</f>
        <v>81.349999999999994</v>
      </c>
      <c r="K13" s="41">
        <f t="shared" si="4"/>
        <v>0</v>
      </c>
      <c r="L13" s="43">
        <f t="shared" si="5"/>
        <v>1.0216640502354788</v>
      </c>
      <c r="M13" s="43">
        <f t="shared" si="6"/>
        <v>0.5108320251177394</v>
      </c>
      <c r="N13" s="44">
        <f>VLOOKUP(A13,'[1]BRMA LA Names'!$A$2:$B$153,2,FALSE)</f>
        <v>483.00358466322024</v>
      </c>
      <c r="O13" s="45">
        <f t="shared" si="7"/>
        <v>1.5164947713130934</v>
      </c>
      <c r="P13" s="45">
        <f t="shared" si="8"/>
        <v>0.7582473856565467</v>
      </c>
      <c r="Q13" s="46">
        <f t="shared" si="9"/>
        <v>0.34123322147651003</v>
      </c>
      <c r="R13" s="47">
        <f>VLOOKUP(B13,[2]Sheet1!$B$3:$C$15,2,FALSE)</f>
        <v>0.19009663595562062</v>
      </c>
      <c r="S13" s="48" t="s">
        <v>25</v>
      </c>
      <c r="T13" s="48" t="s">
        <v>32</v>
      </c>
      <c r="AA13" s="32"/>
    </row>
    <row r="14" spans="1:28" ht="14.25" thickTop="1" thickBot="1" x14ac:dyDescent="0.25">
      <c r="A14" s="1" t="s">
        <v>59</v>
      </c>
      <c r="B14" s="1" t="s">
        <v>60</v>
      </c>
      <c r="C14" s="41">
        <f>VLOOKUP($A14,'[1]LHA Rates 2020 C19 uprate'!$A$3:$D$172,3,FALSE)</f>
        <v>68.3</v>
      </c>
      <c r="D14" s="41">
        <f>VLOOKUP($A14,'[1]LHA Rates 2020 C19 uprate'!$A$3:$D$172,4,FALSE)</f>
        <v>296.77991155027121</v>
      </c>
      <c r="E14" s="41">
        <v>342.72</v>
      </c>
      <c r="F14" s="41">
        <f t="shared" si="0"/>
        <v>639.49991155027124</v>
      </c>
      <c r="G14" s="41">
        <f t="shared" si="1"/>
        <v>396.53249999999997</v>
      </c>
      <c r="H14" s="41" t="str">
        <f t="shared" si="2"/>
        <v>Eligible</v>
      </c>
      <c r="I14" s="41">
        <f t="shared" si="3"/>
        <v>242.96741155027127</v>
      </c>
      <c r="J14" s="42">
        <f>VLOOKUP(A14,'[1]Table 2'!$A$3:$B$154,2,FALSE)</f>
        <v>68.3</v>
      </c>
      <c r="K14" s="41">
        <f t="shared" si="4"/>
        <v>0</v>
      </c>
      <c r="L14" s="43">
        <f t="shared" si="5"/>
        <v>0.85777080062794342</v>
      </c>
      <c r="M14" s="43">
        <f t="shared" si="6"/>
        <v>0.42888540031397171</v>
      </c>
      <c r="N14" s="44">
        <f>VLOOKUP(A14,'[1]BRMA LA Names'!$A$2:$B$153,2,FALSE)</f>
        <v>512.81992313432067</v>
      </c>
      <c r="O14" s="45">
        <f t="shared" si="7"/>
        <v>1.6101096487733773</v>
      </c>
      <c r="P14" s="45">
        <f t="shared" si="8"/>
        <v>0.80505482438668863</v>
      </c>
      <c r="Q14" s="46">
        <f t="shared" si="9"/>
        <v>0.28649328859060402</v>
      </c>
      <c r="R14" s="47">
        <f>VLOOKUP(B14,[2]Sheet1!$B$3:$C$15,2,FALSE)</f>
        <v>0.22050053526245786</v>
      </c>
      <c r="S14" s="48" t="s">
        <v>25</v>
      </c>
      <c r="T14" s="48" t="s">
        <v>32</v>
      </c>
    </row>
    <row r="15" spans="1:28" ht="14.25" thickTop="1" thickBot="1" x14ac:dyDescent="0.25">
      <c r="A15" s="1" t="s">
        <v>67</v>
      </c>
      <c r="B15" s="1" t="s">
        <v>57</v>
      </c>
      <c r="C15" s="41">
        <f>VLOOKUP($A15,'[1]LHA Rates 2020 C19 uprate'!$A$3:$D$172,3,FALSE)</f>
        <v>75.5</v>
      </c>
      <c r="D15" s="41">
        <f>VLOOKUP($A15,'[1]LHA Rates 2020 C19 uprate'!$A$3:$D$172,4,FALSE)</f>
        <v>328.06564161120758</v>
      </c>
      <c r="E15" s="41">
        <v>342.72</v>
      </c>
      <c r="F15" s="41">
        <f t="shared" si="0"/>
        <v>670.78564161120767</v>
      </c>
      <c r="G15" s="41">
        <f t="shared" si="1"/>
        <v>396.53249999999997</v>
      </c>
      <c r="H15" s="41" t="str">
        <f t="shared" si="2"/>
        <v>Eligible</v>
      </c>
      <c r="I15" s="41">
        <f t="shared" si="3"/>
        <v>274.2531416112077</v>
      </c>
      <c r="J15" s="42">
        <f>VLOOKUP(A15,'[1]Table 2'!$A$3:$B$154,2,FALSE)</f>
        <v>75.5</v>
      </c>
      <c r="K15" s="41">
        <f t="shared" si="4"/>
        <v>0</v>
      </c>
      <c r="L15" s="43">
        <f t="shared" si="5"/>
        <v>0.94819466248037676</v>
      </c>
      <c r="M15" s="43">
        <f t="shared" si="6"/>
        <v>0.47409733124018838</v>
      </c>
      <c r="N15" s="44">
        <f>VLOOKUP(A15,'[1]BRMA LA Names'!$A$2:$B$153,2,FALSE)</f>
        <v>771.04342803100121</v>
      </c>
      <c r="O15" s="45">
        <f t="shared" si="7"/>
        <v>2.4208584867535361</v>
      </c>
      <c r="P15" s="45">
        <f t="shared" si="8"/>
        <v>1.210429243376768</v>
      </c>
      <c r="Q15" s="46">
        <f t="shared" si="9"/>
        <v>0.31669463087248323</v>
      </c>
      <c r="R15" s="47">
        <f>VLOOKUP(B15,[2]Sheet1!$B$3:$C$15,2,FALSE)</f>
        <v>0.23497217960382227</v>
      </c>
      <c r="S15" s="48" t="s">
        <v>25</v>
      </c>
      <c r="T15" s="48" t="s">
        <v>32</v>
      </c>
      <c r="V15" s="33"/>
    </row>
    <row r="16" spans="1:28" ht="14.25" thickTop="1" thickBot="1" x14ac:dyDescent="0.25">
      <c r="A16" s="1" t="s">
        <v>69</v>
      </c>
      <c r="B16" s="1" t="s">
        <v>70</v>
      </c>
      <c r="C16" s="41">
        <f>VLOOKUP($A16,'[1]LHA Rates 2020 C19 uprate'!$A$3:$D$172,3,FALSE)</f>
        <v>154.19</v>
      </c>
      <c r="D16" s="41">
        <f>VLOOKUP($A16,'[1]LHA Rates 2020 C19 uprate'!$A$3:$D$172,4,FALSE)</f>
        <v>669.99259973552444</v>
      </c>
      <c r="E16" s="41">
        <v>342.72</v>
      </c>
      <c r="F16" s="41">
        <f t="shared" si="0"/>
        <v>1012.7125997355245</v>
      </c>
      <c r="G16" s="41">
        <f t="shared" si="1"/>
        <v>396.53249999999997</v>
      </c>
      <c r="H16" s="41" t="str">
        <f t="shared" si="2"/>
        <v>Eligible</v>
      </c>
      <c r="I16" s="41">
        <f t="shared" si="3"/>
        <v>616.18009973552444</v>
      </c>
      <c r="J16" s="42">
        <f>VLOOKUP(A16,'[1]Table 2'!$A$3:$B$154,2,FALSE)</f>
        <v>154.19</v>
      </c>
      <c r="K16" s="41">
        <f t="shared" si="4"/>
        <v>0</v>
      </c>
      <c r="L16" s="43">
        <f t="shared" si="5"/>
        <v>1.9364521193092621</v>
      </c>
      <c r="M16" s="43">
        <f t="shared" si="6"/>
        <v>0.96822605965463104</v>
      </c>
      <c r="N16" s="44">
        <f>VLOOKUP(A16,'[1]BRMA LA Names'!$A$2:$B$153,2,FALSE)</f>
        <v>2884.0756622155245</v>
      </c>
      <c r="O16" s="45">
        <f t="shared" si="7"/>
        <v>9.055182612921584</v>
      </c>
      <c r="P16" s="45">
        <f t="shared" si="8"/>
        <v>4.527591306460792</v>
      </c>
      <c r="Q16" s="46">
        <f t="shared" si="9"/>
        <v>0.64677013422818785</v>
      </c>
      <c r="R16" s="47">
        <f>VLOOKUP(B16,[2]Sheet1!$B$3:$C$15,2,FALSE)</f>
        <v>0.45907710199779322</v>
      </c>
      <c r="S16" s="48" t="s">
        <v>25</v>
      </c>
      <c r="T16" s="48" t="s">
        <v>32</v>
      </c>
    </row>
    <row r="17" spans="1:20" ht="14.25" thickTop="1" thickBot="1" x14ac:dyDescent="0.25">
      <c r="A17" s="1" t="s">
        <v>83</v>
      </c>
      <c r="B17" s="1" t="s">
        <v>35</v>
      </c>
      <c r="C17" s="41">
        <f>VLOOKUP($A17,'[1]LHA Rates 2020 C19 uprate'!$A$3:$D$172,3,FALSE)</f>
        <v>66.5</v>
      </c>
      <c r="D17" s="41">
        <f>VLOOKUP($A17,'[1]LHA Rates 2020 C19 uprate'!$A$3:$D$172,4,FALSE)</f>
        <v>288.95847903503716</v>
      </c>
      <c r="E17" s="41">
        <v>342.72</v>
      </c>
      <c r="F17" s="41">
        <f t="shared" si="0"/>
        <v>631.67847903503718</v>
      </c>
      <c r="G17" s="41">
        <f t="shared" si="1"/>
        <v>396.53249999999997</v>
      </c>
      <c r="H17" s="41" t="str">
        <f t="shared" si="2"/>
        <v>Eligible</v>
      </c>
      <c r="I17" s="41">
        <f t="shared" si="3"/>
        <v>235.14597903503721</v>
      </c>
      <c r="J17" s="42">
        <f>VLOOKUP(A17,'[1]Table 2'!$A$3:$B$154,2,FALSE)</f>
        <v>66.5</v>
      </c>
      <c r="K17" s="41">
        <f t="shared" si="4"/>
        <v>0</v>
      </c>
      <c r="L17" s="43">
        <f t="shared" si="5"/>
        <v>0.8351648351648352</v>
      </c>
      <c r="M17" s="43">
        <f t="shared" si="6"/>
        <v>0.4175824175824176</v>
      </c>
      <c r="N17" s="44">
        <f>VLOOKUP(A17,'[1]BRMA LA Names'!$A$2:$B$153,2,FALSE)</f>
        <v>490.36000650648259</v>
      </c>
      <c r="O17" s="45">
        <f t="shared" si="7"/>
        <v>1.5395918571632106</v>
      </c>
      <c r="P17" s="45">
        <f t="shared" si="8"/>
        <v>0.76979592858160528</v>
      </c>
      <c r="Q17" s="46">
        <f t="shared" si="9"/>
        <v>0.27894295302013422</v>
      </c>
      <c r="R17" s="47">
        <f>VLOOKUP(B17,[2]Sheet1!$B$3:$C$15,2,FALSE)</f>
        <v>0.19009663595562062</v>
      </c>
      <c r="S17" s="48" t="s">
        <v>25</v>
      </c>
      <c r="T17" s="48" t="s">
        <v>32</v>
      </c>
    </row>
    <row r="18" spans="1:20" ht="14.25" thickTop="1" thickBot="1" x14ac:dyDescent="0.25">
      <c r="A18" s="1" t="s">
        <v>88</v>
      </c>
      <c r="B18" s="1" t="s">
        <v>35</v>
      </c>
      <c r="C18" s="41">
        <f>VLOOKUP($A18,'[1]LHA Rates 2020 C19 uprate'!$A$3:$D$172,3,FALSE)</f>
        <v>65</v>
      </c>
      <c r="D18" s="41">
        <f>VLOOKUP($A18,'[1]LHA Rates 2020 C19 uprate'!$A$3:$D$172,4,FALSE)</f>
        <v>282.44061860567541</v>
      </c>
      <c r="E18" s="41">
        <v>342.72</v>
      </c>
      <c r="F18" s="41">
        <f t="shared" si="0"/>
        <v>625.16061860567538</v>
      </c>
      <c r="G18" s="41">
        <f t="shared" si="1"/>
        <v>396.53249999999997</v>
      </c>
      <c r="H18" s="41" t="str">
        <f t="shared" si="2"/>
        <v>Eligible</v>
      </c>
      <c r="I18" s="41">
        <f t="shared" si="3"/>
        <v>228.62811860567541</v>
      </c>
      <c r="J18" s="42">
        <f>VLOOKUP(A18,'[1]Table 2'!$A$3:$B$154,2,FALSE)</f>
        <v>65</v>
      </c>
      <c r="K18" s="41">
        <f t="shared" si="4"/>
        <v>0</v>
      </c>
      <c r="L18" s="43">
        <f t="shared" si="5"/>
        <v>0.81632653061224492</v>
      </c>
      <c r="M18" s="43">
        <f t="shared" si="6"/>
        <v>0.40816326530612246</v>
      </c>
      <c r="N18" s="44">
        <f>VLOOKUP(A18,'[1]BRMA LA Names'!$A$2:$B$153,2,FALSE)</f>
        <v>0</v>
      </c>
      <c r="O18" s="45">
        <f t="shared" si="7"/>
        <v>0</v>
      </c>
      <c r="P18" s="45">
        <f t="shared" si="8"/>
        <v>0</v>
      </c>
      <c r="Q18" s="46">
        <f t="shared" si="9"/>
        <v>0.2726510067114094</v>
      </c>
      <c r="R18" s="47">
        <f>VLOOKUP(B18,[2]Sheet1!$B$3:$C$15,2,FALSE)</f>
        <v>0.19009663595562062</v>
      </c>
      <c r="S18" s="48" t="s">
        <v>25</v>
      </c>
      <c r="T18" s="48" t="s">
        <v>32</v>
      </c>
    </row>
    <row r="19" spans="1:20" ht="14.25" thickTop="1" thickBot="1" x14ac:dyDescent="0.25">
      <c r="A19" s="1" t="s">
        <v>109</v>
      </c>
      <c r="B19" s="1" t="s">
        <v>70</v>
      </c>
      <c r="C19" s="41">
        <f>VLOOKUP($A19,'[1]LHA Rates 2020 C19 uprate'!$A$3:$D$172,3,FALSE)</f>
        <v>136.5</v>
      </c>
      <c r="D19" s="41">
        <f>VLOOKUP($A19,'[1]LHA Rates 2020 C19 uprate'!$A$3:$D$172,4,FALSE)</f>
        <v>593.12529907191833</v>
      </c>
      <c r="E19" s="41">
        <v>342.72</v>
      </c>
      <c r="F19" s="41">
        <f t="shared" si="0"/>
        <v>935.84529907191836</v>
      </c>
      <c r="G19" s="41">
        <f t="shared" si="1"/>
        <v>396.53249999999997</v>
      </c>
      <c r="H19" s="41" t="str">
        <f t="shared" si="2"/>
        <v>Eligible</v>
      </c>
      <c r="I19" s="41">
        <f t="shared" si="3"/>
        <v>539.31279907191833</v>
      </c>
      <c r="J19" s="42">
        <f>VLOOKUP(A19,'[1]Table 2'!$A$3:$B$154,2,FALSE)</f>
        <v>136.5</v>
      </c>
      <c r="K19" s="41">
        <f t="shared" si="4"/>
        <v>0</v>
      </c>
      <c r="L19" s="43">
        <f t="shared" si="5"/>
        <v>1.7142857142857142</v>
      </c>
      <c r="M19" s="43">
        <f t="shared" si="6"/>
        <v>0.8571428571428571</v>
      </c>
      <c r="N19" s="44">
        <f>VLOOKUP(A19,'[1]BRMA LA Names'!$A$2:$B$153,2,FALSE)</f>
        <v>2050.4109258284066</v>
      </c>
      <c r="O19" s="45">
        <f t="shared" si="7"/>
        <v>6.437710913119016</v>
      </c>
      <c r="P19" s="45">
        <f t="shared" si="8"/>
        <v>3.218855456559508</v>
      </c>
      <c r="Q19" s="46">
        <f t="shared" si="9"/>
        <v>0.57256711409395977</v>
      </c>
      <c r="R19" s="47">
        <f>VLOOKUP(B19,[2]Sheet1!$B$3:$C$15,2,FALSE)</f>
        <v>0.45907710199779322</v>
      </c>
      <c r="S19" s="48" t="s">
        <v>25</v>
      </c>
      <c r="T19" s="48" t="s">
        <v>32</v>
      </c>
    </row>
    <row r="20" spans="1:20" ht="14.25" thickTop="1" thickBot="1" x14ac:dyDescent="0.25">
      <c r="A20" s="1" t="s">
        <v>110</v>
      </c>
      <c r="B20" s="1" t="s">
        <v>70</v>
      </c>
      <c r="C20" s="41">
        <f>VLOOKUP($A20,'[1]LHA Rates 2020 C19 uprate'!$A$3:$D$172,3,FALSE)</f>
        <v>147.29</v>
      </c>
      <c r="D20" s="41">
        <f>VLOOKUP($A20,'[1]LHA Rates 2020 C19 uprate'!$A$3:$D$172,4,FALSE)</f>
        <v>640.01044176046048</v>
      </c>
      <c r="E20" s="41">
        <v>342.72</v>
      </c>
      <c r="F20" s="41">
        <f t="shared" si="0"/>
        <v>982.73044176046051</v>
      </c>
      <c r="G20" s="41">
        <f t="shared" si="1"/>
        <v>396.53249999999997</v>
      </c>
      <c r="H20" s="41" t="str">
        <f t="shared" si="2"/>
        <v>Eligible</v>
      </c>
      <c r="I20" s="41">
        <f t="shared" si="3"/>
        <v>586.19794176046048</v>
      </c>
      <c r="J20" s="42">
        <f>VLOOKUP(A20,'[1]Table 2'!$A$3:$B$154,2,FALSE)</f>
        <v>147.29</v>
      </c>
      <c r="K20" s="41">
        <f t="shared" si="4"/>
        <v>0</v>
      </c>
      <c r="L20" s="43">
        <f t="shared" si="5"/>
        <v>1.8497959183673469</v>
      </c>
      <c r="M20" s="43">
        <f t="shared" si="6"/>
        <v>0.92489795918367346</v>
      </c>
      <c r="N20" s="44">
        <f>VLOOKUP(A20,'[1]BRMA LA Names'!$A$2:$B$153,2,FALSE)</f>
        <v>1999.3562420134949</v>
      </c>
      <c r="O20" s="45">
        <f t="shared" si="7"/>
        <v>6.2774136326954313</v>
      </c>
      <c r="P20" s="45">
        <f t="shared" si="8"/>
        <v>3.1387068163477156</v>
      </c>
      <c r="Q20" s="46">
        <f t="shared" si="9"/>
        <v>0.61782718120805369</v>
      </c>
      <c r="R20" s="47">
        <f>VLOOKUP(B20,[2]Sheet1!$B$3:$C$15,2,FALSE)</f>
        <v>0.45907710199779322</v>
      </c>
      <c r="S20" s="48" t="s">
        <v>25</v>
      </c>
      <c r="T20" s="48" t="s">
        <v>32</v>
      </c>
    </row>
    <row r="21" spans="1:20" ht="14.25" thickTop="1" thickBot="1" x14ac:dyDescent="0.25">
      <c r="A21" s="1" t="s">
        <v>111</v>
      </c>
      <c r="B21" s="1" t="s">
        <v>70</v>
      </c>
      <c r="C21" s="41">
        <f>VLOOKUP($A21,'[1]LHA Rates 2020 C19 uprate'!$A$3:$D$172,3,FALSE)</f>
        <v>118.87</v>
      </c>
      <c r="D21" s="41">
        <f>VLOOKUP($A21,'[1]LHA Rates 2020 C19 uprate'!$A$3:$D$172,4,FALSE)</f>
        <v>516.51871282548677</v>
      </c>
      <c r="E21" s="41">
        <v>342.72</v>
      </c>
      <c r="F21" s="41">
        <f t="shared" si="0"/>
        <v>859.2387128254868</v>
      </c>
      <c r="G21" s="41">
        <f t="shared" si="1"/>
        <v>396.53249999999997</v>
      </c>
      <c r="H21" s="41" t="str">
        <f t="shared" si="2"/>
        <v>Eligible</v>
      </c>
      <c r="I21" s="41">
        <f t="shared" si="3"/>
        <v>462.70621282548683</v>
      </c>
      <c r="J21" s="42">
        <f>VLOOKUP(A21,'[1]Table 2'!$A$3:$B$154,2,FALSE)</f>
        <v>118.87</v>
      </c>
      <c r="K21" s="41">
        <f t="shared" si="4"/>
        <v>0</v>
      </c>
      <c r="L21" s="43">
        <f t="shared" si="5"/>
        <v>1.49287284144427</v>
      </c>
      <c r="M21" s="43">
        <f t="shared" si="6"/>
        <v>0.74643642072213501</v>
      </c>
      <c r="N21" s="44">
        <f>VLOOKUP(A21,'[1]BRMA LA Names'!$A$2:$B$153,2,FALSE)</f>
        <v>1538.8361410252965</v>
      </c>
      <c r="O21" s="45">
        <f t="shared" si="7"/>
        <v>4.8315106468612132</v>
      </c>
      <c r="P21" s="45">
        <f t="shared" si="8"/>
        <v>2.4157553234306066</v>
      </c>
      <c r="Q21" s="46">
        <f t="shared" si="9"/>
        <v>0.49861577181208055</v>
      </c>
      <c r="R21" s="47">
        <f>VLOOKUP(B21,[2]Sheet1!$B$3:$C$15,2,FALSE)</f>
        <v>0.45907710199779322</v>
      </c>
      <c r="S21" s="48" t="s">
        <v>25</v>
      </c>
      <c r="T21" s="48" t="s">
        <v>32</v>
      </c>
    </row>
    <row r="22" spans="1:20" ht="14.25" thickTop="1" thickBot="1" x14ac:dyDescent="0.25">
      <c r="A22" s="1" t="s">
        <v>112</v>
      </c>
      <c r="B22" s="1" t="s">
        <v>70</v>
      </c>
      <c r="C22" s="41">
        <f>VLOOKUP($A22,'[1]LHA Rates 2020 C19 uprate'!$A$3:$D$172,3,FALSE)</f>
        <v>116.91</v>
      </c>
      <c r="D22" s="41">
        <f>VLOOKUP($A22,'[1]LHA Rates 2020 C19 uprate'!$A$3:$D$172,4,FALSE)</f>
        <v>508.00204186445399</v>
      </c>
      <c r="E22" s="41">
        <v>342.72</v>
      </c>
      <c r="F22" s="41">
        <f t="shared" si="0"/>
        <v>850.72204186445401</v>
      </c>
      <c r="G22" s="41">
        <f t="shared" si="1"/>
        <v>396.53249999999997</v>
      </c>
      <c r="H22" s="41" t="str">
        <f t="shared" si="2"/>
        <v>Eligible</v>
      </c>
      <c r="I22" s="41">
        <f t="shared" si="3"/>
        <v>454.18954186445404</v>
      </c>
      <c r="J22" s="42">
        <f>VLOOKUP(A22,'[1]Table 2'!$A$3:$B$154,2,FALSE)</f>
        <v>116.91</v>
      </c>
      <c r="K22" s="41">
        <f t="shared" si="4"/>
        <v>0</v>
      </c>
      <c r="L22" s="43">
        <f t="shared" si="5"/>
        <v>1.4682574568288853</v>
      </c>
      <c r="M22" s="43">
        <f t="shared" si="6"/>
        <v>0.73412872841444266</v>
      </c>
      <c r="N22" s="44">
        <f>VLOOKUP(A22,'[1]BRMA LA Names'!$A$2:$B$153,2,FALSE)</f>
        <v>1839.5105373178144</v>
      </c>
      <c r="O22" s="45">
        <f t="shared" si="7"/>
        <v>5.7755432882819919</v>
      </c>
      <c r="P22" s="45">
        <f t="shared" si="8"/>
        <v>2.887771644140996</v>
      </c>
      <c r="Q22" s="46">
        <f t="shared" si="9"/>
        <v>0.49039429530201339</v>
      </c>
      <c r="R22" s="47">
        <f>VLOOKUP(B22,[2]Sheet1!$B$3:$C$15,2,FALSE)</f>
        <v>0.45907710199779322</v>
      </c>
      <c r="S22" s="48" t="s">
        <v>25</v>
      </c>
      <c r="T22" s="48" t="s">
        <v>32</v>
      </c>
    </row>
    <row r="23" spans="1:20" ht="14.25" thickTop="1" thickBot="1" x14ac:dyDescent="0.25">
      <c r="A23" s="1" t="s">
        <v>113</v>
      </c>
      <c r="B23" s="1" t="s">
        <v>70</v>
      </c>
      <c r="C23" s="41">
        <f>VLOOKUP($A23,'[1]LHA Rates 2020 C19 uprate'!$A$3:$D$172,3,FALSE)</f>
        <v>143.84</v>
      </c>
      <c r="D23" s="41">
        <f>VLOOKUP($A23,'[1]LHA Rates 2020 C19 uprate'!$A$3:$D$172,4,FALSE)</f>
        <v>625.0193627729285</v>
      </c>
      <c r="E23" s="41">
        <v>342.72</v>
      </c>
      <c r="F23" s="41">
        <f t="shared" si="0"/>
        <v>967.73936277292853</v>
      </c>
      <c r="G23" s="41">
        <f t="shared" si="1"/>
        <v>396.53249999999997</v>
      </c>
      <c r="H23" s="41" t="str">
        <f t="shared" si="2"/>
        <v>Eligible</v>
      </c>
      <c r="I23" s="41">
        <f t="shared" si="3"/>
        <v>571.20686277292862</v>
      </c>
      <c r="J23" s="42">
        <f>VLOOKUP(A23,'[1]Table 2'!$A$3:$B$154,2,FALSE)</f>
        <v>143.84</v>
      </c>
      <c r="K23" s="41">
        <f t="shared" si="4"/>
        <v>0</v>
      </c>
      <c r="L23" s="43">
        <f t="shared" si="5"/>
        <v>1.8064678178963893</v>
      </c>
      <c r="M23" s="43">
        <f t="shared" si="6"/>
        <v>0.90323390894819466</v>
      </c>
      <c r="N23" s="44">
        <f>VLOOKUP(A23,'[1]BRMA LA Names'!$A$2:$B$153,2,FALSE)</f>
        <v>2778.8824546237265</v>
      </c>
      <c r="O23" s="45">
        <f t="shared" si="7"/>
        <v>8.72490566600856</v>
      </c>
      <c r="P23" s="45">
        <f t="shared" si="8"/>
        <v>4.36245283300428</v>
      </c>
      <c r="Q23" s="46">
        <f t="shared" si="9"/>
        <v>0.60335570469798661</v>
      </c>
      <c r="R23" s="47">
        <f>VLOOKUP(B23,[2]Sheet1!$B$3:$C$15,2,FALSE)</f>
        <v>0.45907710199779322</v>
      </c>
      <c r="S23" s="48" t="s">
        <v>25</v>
      </c>
      <c r="T23" s="48" t="s">
        <v>32</v>
      </c>
    </row>
    <row r="24" spans="1:20" ht="14.25" thickTop="1" thickBot="1" x14ac:dyDescent="0.25">
      <c r="A24" s="1" t="s">
        <v>116</v>
      </c>
      <c r="B24" s="1" t="s">
        <v>35</v>
      </c>
      <c r="C24" s="41">
        <f>VLOOKUP($A24,'[1]LHA Rates 2020 C19 uprate'!$A$3:$D$172,3,FALSE)</f>
        <v>68</v>
      </c>
      <c r="D24" s="41">
        <f>VLOOKUP($A24,'[1]LHA Rates 2020 C19 uprate'!$A$3:$D$172,4,FALSE)</f>
        <v>295.4763394643989</v>
      </c>
      <c r="E24" s="41">
        <v>342.72</v>
      </c>
      <c r="F24" s="41">
        <f t="shared" si="0"/>
        <v>638.19633946439899</v>
      </c>
      <c r="G24" s="41">
        <f t="shared" si="1"/>
        <v>396.53249999999997</v>
      </c>
      <c r="H24" s="41" t="str">
        <f t="shared" si="2"/>
        <v>Eligible</v>
      </c>
      <c r="I24" s="41">
        <f t="shared" si="3"/>
        <v>241.66383946439902</v>
      </c>
      <c r="J24" s="42">
        <f>VLOOKUP(A24,'[1]Table 2'!$A$3:$B$154,2,FALSE)</f>
        <v>68</v>
      </c>
      <c r="K24" s="41">
        <f t="shared" si="4"/>
        <v>0</v>
      </c>
      <c r="L24" s="43">
        <f t="shared" si="5"/>
        <v>0.85400313971742547</v>
      </c>
      <c r="M24" s="43">
        <f t="shared" si="6"/>
        <v>0.42700156985871274</v>
      </c>
      <c r="N24" s="44">
        <f>VLOOKUP(A24,'[1]BRMA LA Names'!$A$2:$B$153,2,FALSE)</f>
        <v>667.43899267836355</v>
      </c>
      <c r="O24" s="45">
        <f t="shared" si="7"/>
        <v>2.0955698357248465</v>
      </c>
      <c r="P24" s="45">
        <f t="shared" si="8"/>
        <v>1.0477849178624232</v>
      </c>
      <c r="Q24" s="46">
        <f t="shared" si="9"/>
        <v>0.28523489932885904</v>
      </c>
      <c r="R24" s="47">
        <f>VLOOKUP(B24,[2]Sheet1!$B$3:$C$15,2,FALSE)</f>
        <v>0.19009663595562062</v>
      </c>
      <c r="S24" s="48" t="s">
        <v>25</v>
      </c>
      <c r="T24" s="48" t="s">
        <v>32</v>
      </c>
    </row>
    <row r="25" spans="1:20" ht="14.25" thickTop="1" thickBot="1" x14ac:dyDescent="0.25">
      <c r="A25" s="1" t="s">
        <v>137</v>
      </c>
      <c r="B25" s="1" t="s">
        <v>35</v>
      </c>
      <c r="C25" s="41">
        <f>VLOOKUP($A25,'[1]LHA Rates 2020 C19 uprate'!$A$3:$D$172,3,FALSE)</f>
        <v>68</v>
      </c>
      <c r="D25" s="41">
        <f>VLOOKUP($A25,'[1]LHA Rates 2020 C19 uprate'!$A$3:$D$172,4,FALSE)</f>
        <v>295.4763394643989</v>
      </c>
      <c r="E25" s="41">
        <v>342.72</v>
      </c>
      <c r="F25" s="41">
        <f t="shared" si="0"/>
        <v>638.19633946439899</v>
      </c>
      <c r="G25" s="41">
        <f t="shared" si="1"/>
        <v>396.53249999999997</v>
      </c>
      <c r="H25" s="41" t="str">
        <f t="shared" si="2"/>
        <v>Eligible</v>
      </c>
      <c r="I25" s="41">
        <f t="shared" si="3"/>
        <v>241.66383946439902</v>
      </c>
      <c r="J25" s="42">
        <f>VLOOKUP(A25,'[1]Table 2'!$A$3:$B$154,2,FALSE)</f>
        <v>68</v>
      </c>
      <c r="K25" s="41">
        <f t="shared" si="4"/>
        <v>0</v>
      </c>
      <c r="L25" s="43">
        <f t="shared" si="5"/>
        <v>0.85400313971742547</v>
      </c>
      <c r="M25" s="43">
        <f t="shared" si="6"/>
        <v>0.42700156985871274</v>
      </c>
      <c r="N25" s="44">
        <f>VLOOKUP(A25,'[1]BRMA LA Names'!$A$2:$B$153,2,FALSE)</f>
        <v>549.35363243526854</v>
      </c>
      <c r="O25" s="45">
        <f t="shared" si="7"/>
        <v>1.72481517248122</v>
      </c>
      <c r="P25" s="45">
        <f t="shared" si="8"/>
        <v>0.86240758624060998</v>
      </c>
      <c r="Q25" s="46">
        <f t="shared" si="9"/>
        <v>0.28523489932885904</v>
      </c>
      <c r="R25" s="47">
        <f>VLOOKUP(B25,[2]Sheet1!$B$3:$C$15,2,FALSE)</f>
        <v>0.19009663595562062</v>
      </c>
      <c r="S25" s="48" t="s">
        <v>25</v>
      </c>
      <c r="T25" s="48" t="s">
        <v>32</v>
      </c>
    </row>
    <row r="26" spans="1:20" ht="14.25" thickTop="1" thickBot="1" x14ac:dyDescent="0.25">
      <c r="A26" s="1" t="s">
        <v>141</v>
      </c>
      <c r="B26" s="1" t="s">
        <v>70</v>
      </c>
      <c r="C26" s="41">
        <f>VLOOKUP($A26,'[1]LHA Rates 2020 C19 uprate'!$A$3:$D$172,3,FALSE)</f>
        <v>113.11</v>
      </c>
      <c r="D26" s="41">
        <f>VLOOKUP($A26,'[1]LHA Rates 2020 C19 uprate'!$A$3:$D$172,4,FALSE)</f>
        <v>491.49012877673761</v>
      </c>
      <c r="E26" s="41">
        <v>342.72</v>
      </c>
      <c r="F26" s="41">
        <f t="shared" si="0"/>
        <v>834.21012877673763</v>
      </c>
      <c r="G26" s="41">
        <f t="shared" si="1"/>
        <v>396.53249999999997</v>
      </c>
      <c r="H26" s="41" t="str">
        <f t="shared" si="2"/>
        <v>Eligible</v>
      </c>
      <c r="I26" s="41">
        <f t="shared" si="3"/>
        <v>437.67762877673766</v>
      </c>
      <c r="J26" s="42">
        <f>VLOOKUP(A26,'[1]Table 2'!$A$3:$B$154,2,FALSE)</f>
        <v>113.11</v>
      </c>
      <c r="K26" s="41">
        <f t="shared" si="4"/>
        <v>0</v>
      </c>
      <c r="L26" s="43">
        <f t="shared" si="5"/>
        <v>1.4205337519623233</v>
      </c>
      <c r="M26" s="43">
        <f t="shared" si="6"/>
        <v>0.71026687598116167</v>
      </c>
      <c r="N26" s="44">
        <f>VLOOKUP(A26,'[1]BRMA LA Names'!$A$2:$B$153,2,FALSE)</f>
        <v>1549.4582564498753</v>
      </c>
      <c r="O26" s="45">
        <f t="shared" si="7"/>
        <v>4.8648610877547105</v>
      </c>
      <c r="P26" s="45">
        <f t="shared" si="8"/>
        <v>2.4324305438773552</v>
      </c>
      <c r="Q26" s="46">
        <f t="shared" si="9"/>
        <v>0.47445469798657719</v>
      </c>
      <c r="R26" s="47">
        <f>VLOOKUP(B26,[2]Sheet1!$B$3:$C$15,2,FALSE)</f>
        <v>0.45907710199779322</v>
      </c>
      <c r="S26" s="48" t="s">
        <v>25</v>
      </c>
      <c r="T26" s="48" t="s">
        <v>32</v>
      </c>
    </row>
    <row r="27" spans="1:20" ht="14.25" thickTop="1" thickBot="1" x14ac:dyDescent="0.25">
      <c r="A27" s="1" t="s">
        <v>144</v>
      </c>
      <c r="B27" s="1" t="s">
        <v>35</v>
      </c>
      <c r="C27" s="41">
        <f>VLOOKUP($A27,'[1]LHA Rates 2020 C19 uprate'!$A$3:$D$172,3,FALSE)</f>
        <v>73.900000000000006</v>
      </c>
      <c r="D27" s="41">
        <f>VLOOKUP($A27,'[1]LHA Rates 2020 C19 uprate'!$A$3:$D$172,4,FALSE)</f>
        <v>321.11325715322175</v>
      </c>
      <c r="E27" s="41">
        <v>342.72</v>
      </c>
      <c r="F27" s="41">
        <f t="shared" si="0"/>
        <v>663.83325715322178</v>
      </c>
      <c r="G27" s="41">
        <f t="shared" si="1"/>
        <v>396.53249999999997</v>
      </c>
      <c r="H27" s="41" t="str">
        <f t="shared" si="2"/>
        <v>Eligible</v>
      </c>
      <c r="I27" s="41">
        <f t="shared" si="3"/>
        <v>267.30075715322181</v>
      </c>
      <c r="J27" s="42">
        <f>VLOOKUP(A27,'[1]Table 2'!$A$3:$B$154,2,FALSE)</f>
        <v>73.900000000000006</v>
      </c>
      <c r="K27" s="41">
        <f t="shared" si="4"/>
        <v>0</v>
      </c>
      <c r="L27" s="43">
        <f t="shared" si="5"/>
        <v>0.92810047095761383</v>
      </c>
      <c r="M27" s="43">
        <f t="shared" si="6"/>
        <v>0.46405023547880692</v>
      </c>
      <c r="N27" s="44">
        <f>VLOOKUP(A27,'[1]BRMA LA Names'!$A$2:$B$153,2,FALSE)</f>
        <v>547.09587502789384</v>
      </c>
      <c r="O27" s="45">
        <f t="shared" si="7"/>
        <v>1.717726452206888</v>
      </c>
      <c r="P27" s="45">
        <f t="shared" si="8"/>
        <v>0.85886322610344401</v>
      </c>
      <c r="Q27" s="46">
        <f t="shared" si="9"/>
        <v>0.30998322147651008</v>
      </c>
      <c r="R27" s="47">
        <f>VLOOKUP(B27,[2]Sheet1!$B$3:$C$15,2,FALSE)</f>
        <v>0.19009663595562062</v>
      </c>
      <c r="S27" s="48" t="s">
        <v>25</v>
      </c>
      <c r="T27" s="48" t="s">
        <v>32</v>
      </c>
    </row>
    <row r="28" spans="1:20" ht="14.25" thickTop="1" thickBot="1" x14ac:dyDescent="0.25">
      <c r="A28" s="1" t="s">
        <v>147</v>
      </c>
      <c r="B28" s="1" t="s">
        <v>70</v>
      </c>
      <c r="C28" s="41">
        <f>VLOOKUP($A28,'[1]LHA Rates 2020 C19 uprate'!$A$3:$D$172,3,FALSE)</f>
        <v>113.11</v>
      </c>
      <c r="D28" s="41">
        <f>VLOOKUP($A28,'[1]LHA Rates 2020 C19 uprate'!$A$3:$D$172,4,FALSE)</f>
        <v>491.49012877673761</v>
      </c>
      <c r="E28" s="41">
        <v>342.72</v>
      </c>
      <c r="F28" s="41">
        <f t="shared" si="0"/>
        <v>834.21012877673763</v>
      </c>
      <c r="G28" s="41">
        <f t="shared" si="1"/>
        <v>396.53249999999997</v>
      </c>
      <c r="H28" s="41" t="str">
        <f t="shared" si="2"/>
        <v>Eligible</v>
      </c>
      <c r="I28" s="41">
        <f t="shared" si="3"/>
        <v>437.67762877673766</v>
      </c>
      <c r="J28" s="42">
        <f>VLOOKUP(A28,'[1]Table 2'!$A$3:$B$154,2,FALSE)</f>
        <v>113.11</v>
      </c>
      <c r="K28" s="41">
        <f t="shared" si="4"/>
        <v>0</v>
      </c>
      <c r="L28" s="43">
        <f t="shared" si="5"/>
        <v>1.4205337519623233</v>
      </c>
      <c r="M28" s="43">
        <f t="shared" si="6"/>
        <v>0.71026687598116167</v>
      </c>
      <c r="N28" s="44">
        <f>VLOOKUP(A28,'[1]BRMA LA Names'!$A$2:$B$153,2,FALSE)</f>
        <v>1195.9019379578899</v>
      </c>
      <c r="O28" s="45">
        <f t="shared" si="7"/>
        <v>3.7547941537139402</v>
      </c>
      <c r="P28" s="45">
        <f t="shared" si="8"/>
        <v>1.8773970768569701</v>
      </c>
      <c r="Q28" s="46">
        <f t="shared" si="9"/>
        <v>0.47445469798657719</v>
      </c>
      <c r="R28" s="47">
        <f>VLOOKUP(B28,[2]Sheet1!$B$3:$C$15,2,FALSE)</f>
        <v>0.45907710199779322</v>
      </c>
      <c r="S28" s="48" t="s">
        <v>25</v>
      </c>
      <c r="T28" s="48" t="s">
        <v>32</v>
      </c>
    </row>
    <row r="29" spans="1:20" ht="14.25" thickTop="1" thickBot="1" x14ac:dyDescent="0.25">
      <c r="A29" s="1" t="s">
        <v>148</v>
      </c>
      <c r="B29" s="1" t="s">
        <v>70</v>
      </c>
      <c r="C29" s="41">
        <f>VLOOKUP($A29,'[1]LHA Rates 2020 C19 uprate'!$A$3:$D$172,3,FALSE)</f>
        <v>101.61</v>
      </c>
      <c r="D29" s="41">
        <f>VLOOKUP($A29,'[1]LHA Rates 2020 C19 uprate'!$A$3:$D$172,4,FALSE)</f>
        <v>441.51986548496427</v>
      </c>
      <c r="E29" s="41">
        <v>342.72</v>
      </c>
      <c r="F29" s="41">
        <f t="shared" si="0"/>
        <v>784.2398654849643</v>
      </c>
      <c r="G29" s="41">
        <f t="shared" si="1"/>
        <v>396.53249999999997</v>
      </c>
      <c r="H29" s="41" t="str">
        <f t="shared" si="2"/>
        <v>Eligible</v>
      </c>
      <c r="I29" s="41">
        <f t="shared" si="3"/>
        <v>387.70736548496433</v>
      </c>
      <c r="J29" s="42">
        <f>VLOOKUP(A29,'[1]Table 2'!$A$3:$B$154,2,FALSE)</f>
        <v>101.61</v>
      </c>
      <c r="K29" s="41">
        <f t="shared" si="4"/>
        <v>0</v>
      </c>
      <c r="L29" s="43">
        <f t="shared" si="5"/>
        <v>1.2761067503924646</v>
      </c>
      <c r="M29" s="43">
        <f t="shared" si="6"/>
        <v>0.63805337519623229</v>
      </c>
      <c r="N29" s="44">
        <f>VLOOKUP(A29,'[1]BRMA LA Names'!$A$2:$B$153,2,FALSE)</f>
        <v>1345.0681967478959</v>
      </c>
      <c r="O29" s="45">
        <f t="shared" si="7"/>
        <v>4.2231340557233779</v>
      </c>
      <c r="P29" s="45">
        <f t="shared" si="8"/>
        <v>2.1115670278616889</v>
      </c>
      <c r="Q29" s="46">
        <f t="shared" si="9"/>
        <v>0.42621644295302014</v>
      </c>
      <c r="R29" s="47">
        <f>VLOOKUP(B29,[2]Sheet1!$B$3:$C$15,2,FALSE)</f>
        <v>0.45907710199779322</v>
      </c>
      <c r="S29" s="48" t="s">
        <v>25</v>
      </c>
      <c r="T29" s="48" t="s">
        <v>32</v>
      </c>
    </row>
    <row r="30" spans="1:20" ht="14.25" thickTop="1" thickBot="1" x14ac:dyDescent="0.25">
      <c r="A30" s="1" t="s">
        <v>149</v>
      </c>
      <c r="B30" s="1" t="s">
        <v>70</v>
      </c>
      <c r="C30" s="41">
        <f>VLOOKUP($A30,'[1]LHA Rates 2020 C19 uprate'!$A$3:$D$172,3,FALSE)</f>
        <v>113.11</v>
      </c>
      <c r="D30" s="41">
        <f>VLOOKUP($A30,'[1]LHA Rates 2020 C19 uprate'!$A$3:$D$172,4,FALSE)</f>
        <v>491.49012877673761</v>
      </c>
      <c r="E30" s="41">
        <v>342.72</v>
      </c>
      <c r="F30" s="41">
        <f t="shared" si="0"/>
        <v>834.21012877673763</v>
      </c>
      <c r="G30" s="41">
        <f t="shared" si="1"/>
        <v>396.53249999999997</v>
      </c>
      <c r="H30" s="41" t="str">
        <f t="shared" si="2"/>
        <v>Eligible</v>
      </c>
      <c r="I30" s="41">
        <f t="shared" si="3"/>
        <v>437.67762877673766</v>
      </c>
      <c r="J30" s="42">
        <f>VLOOKUP(A30,'[1]Table 2'!$A$3:$B$154,2,FALSE)</f>
        <v>113.11</v>
      </c>
      <c r="K30" s="41">
        <f t="shared" si="4"/>
        <v>0</v>
      </c>
      <c r="L30" s="43">
        <f t="shared" si="5"/>
        <v>1.4205337519623233</v>
      </c>
      <c r="M30" s="43">
        <f t="shared" si="6"/>
        <v>0.71026687598116167</v>
      </c>
      <c r="N30" s="44">
        <f>VLOOKUP(A30,'[1]BRMA LA Names'!$A$2:$B$153,2,FALSE)</f>
        <v>1362.0293165387561</v>
      </c>
      <c r="O30" s="45">
        <f t="shared" si="7"/>
        <v>4.2763871790855763</v>
      </c>
      <c r="P30" s="45">
        <f t="shared" si="8"/>
        <v>2.1381935895427882</v>
      </c>
      <c r="Q30" s="46">
        <f t="shared" si="9"/>
        <v>0.47445469798657719</v>
      </c>
      <c r="R30" s="47">
        <f>VLOOKUP(B30,[2]Sheet1!$B$3:$C$15,2,FALSE)</f>
        <v>0.45907710199779322</v>
      </c>
      <c r="S30" s="48" t="s">
        <v>25</v>
      </c>
      <c r="T30" s="48" t="s">
        <v>32</v>
      </c>
    </row>
    <row r="31" spans="1:20" ht="14.25" thickTop="1" thickBot="1" x14ac:dyDescent="0.25">
      <c r="A31" s="1" t="s">
        <v>150</v>
      </c>
      <c r="B31" s="1" t="s">
        <v>70</v>
      </c>
      <c r="C31" s="41">
        <f>VLOOKUP($A31,'[1]LHA Rates 2020 C19 uprate'!$A$3:$D$172,3,FALSE)</f>
        <v>103.56</v>
      </c>
      <c r="D31" s="41">
        <f>VLOOKUP($A31,'[1]LHA Rates 2020 C19 uprate'!$A$3:$D$172,4,FALSE)</f>
        <v>449.99308404313456</v>
      </c>
      <c r="E31" s="41">
        <v>342.72</v>
      </c>
      <c r="F31" s="41">
        <f t="shared" si="0"/>
        <v>792.71308404313459</v>
      </c>
      <c r="G31" s="41">
        <f t="shared" si="1"/>
        <v>396.53249999999997</v>
      </c>
      <c r="H31" s="41" t="str">
        <f t="shared" si="2"/>
        <v>Eligible</v>
      </c>
      <c r="I31" s="41">
        <f t="shared" si="3"/>
        <v>396.18058404313462</v>
      </c>
      <c r="J31" s="42">
        <f>VLOOKUP(A31,'[1]Table 2'!$A$3:$B$154,2,FALSE)</f>
        <v>103.56</v>
      </c>
      <c r="K31" s="41">
        <f t="shared" si="4"/>
        <v>0</v>
      </c>
      <c r="L31" s="43">
        <f t="shared" si="5"/>
        <v>1.300596546310832</v>
      </c>
      <c r="M31" s="43">
        <f t="shared" si="6"/>
        <v>0.650298273155416</v>
      </c>
      <c r="N31" s="44">
        <f>VLOOKUP(A31,'[1]BRMA LA Names'!$A$2:$B$153,2,FALSE)</f>
        <v>1257.6927311586173</v>
      </c>
      <c r="O31" s="45">
        <f t="shared" si="7"/>
        <v>3.9487997838575111</v>
      </c>
      <c r="P31" s="45">
        <f t="shared" si="8"/>
        <v>1.9743998919287555</v>
      </c>
      <c r="Q31" s="46">
        <f t="shared" si="9"/>
        <v>0.4343959731543624</v>
      </c>
      <c r="R31" s="47">
        <f>VLOOKUP(B31,[2]Sheet1!$B$3:$C$15,2,FALSE)</f>
        <v>0.45907710199779322</v>
      </c>
      <c r="S31" s="48" t="s">
        <v>25</v>
      </c>
      <c r="T31" s="48" t="s">
        <v>32</v>
      </c>
    </row>
    <row r="32" spans="1:20" ht="14.25" thickTop="1" thickBot="1" x14ac:dyDescent="0.25">
      <c r="A32" s="1" t="s">
        <v>151</v>
      </c>
      <c r="B32" s="1" t="s">
        <v>70</v>
      </c>
      <c r="C32" s="41">
        <f>VLOOKUP($A32,'[1]LHA Rates 2020 C19 uprate'!$A$3:$D$172,3,FALSE)</f>
        <v>103.56</v>
      </c>
      <c r="D32" s="41">
        <f>VLOOKUP($A32,'[1]LHA Rates 2020 C19 uprate'!$A$3:$D$172,4,FALSE)</f>
        <v>449.99308404313456</v>
      </c>
      <c r="E32" s="41">
        <v>342.72</v>
      </c>
      <c r="F32" s="41">
        <f t="shared" si="0"/>
        <v>792.71308404313459</v>
      </c>
      <c r="G32" s="41">
        <f t="shared" si="1"/>
        <v>396.53249999999997</v>
      </c>
      <c r="H32" s="41" t="str">
        <f t="shared" si="2"/>
        <v>Eligible</v>
      </c>
      <c r="I32" s="41">
        <f t="shared" si="3"/>
        <v>396.18058404313462</v>
      </c>
      <c r="J32" s="42">
        <f>VLOOKUP(A32,'[1]Table 2'!$A$3:$B$154,2,FALSE)</f>
        <v>103.56</v>
      </c>
      <c r="K32" s="41">
        <f t="shared" si="4"/>
        <v>0</v>
      </c>
      <c r="L32" s="43">
        <f t="shared" si="5"/>
        <v>1.300596546310832</v>
      </c>
      <c r="M32" s="43">
        <f t="shared" si="6"/>
        <v>0.650298273155416</v>
      </c>
      <c r="N32" s="44">
        <f>VLOOKUP(A32,'[1]BRMA LA Names'!$A$2:$B$153,2,FALSE)</f>
        <v>1393.8956628124931</v>
      </c>
      <c r="O32" s="45">
        <f t="shared" si="7"/>
        <v>4.3764385017660699</v>
      </c>
      <c r="P32" s="45">
        <f t="shared" si="8"/>
        <v>2.1882192508830349</v>
      </c>
      <c r="Q32" s="46">
        <f t="shared" si="9"/>
        <v>0.4343959731543624</v>
      </c>
      <c r="R32" s="47">
        <f>VLOOKUP(B32,[2]Sheet1!$B$3:$C$15,2,FALSE)</f>
        <v>0.45907710199779322</v>
      </c>
      <c r="S32" s="48" t="s">
        <v>25</v>
      </c>
      <c r="T32" s="48" t="s">
        <v>32</v>
      </c>
    </row>
    <row r="33" spans="1:20" ht="14.25" thickTop="1" thickBot="1" x14ac:dyDescent="0.25">
      <c r="A33" s="1" t="s">
        <v>152</v>
      </c>
      <c r="B33" s="1" t="s">
        <v>70</v>
      </c>
      <c r="C33" s="41">
        <f>VLOOKUP($A33,'[1]LHA Rates 2020 C19 uprate'!$A$3:$D$172,3,FALSE)</f>
        <v>116.91</v>
      </c>
      <c r="D33" s="41">
        <f>VLOOKUP($A33,'[1]LHA Rates 2020 C19 uprate'!$A$3:$D$172,4,FALSE)</f>
        <v>508.00204186445399</v>
      </c>
      <c r="E33" s="41">
        <v>342.72</v>
      </c>
      <c r="F33" s="41">
        <f t="shared" si="0"/>
        <v>850.72204186445401</v>
      </c>
      <c r="G33" s="41">
        <f t="shared" si="1"/>
        <v>396.53249999999997</v>
      </c>
      <c r="H33" s="41" t="str">
        <f t="shared" si="2"/>
        <v>Eligible</v>
      </c>
      <c r="I33" s="41">
        <f t="shared" si="3"/>
        <v>454.18954186445404</v>
      </c>
      <c r="J33" s="42">
        <f>VLOOKUP(A33,'[1]Table 2'!$A$3:$B$154,2,FALSE)</f>
        <v>116.91</v>
      </c>
      <c r="K33" s="41">
        <f t="shared" si="4"/>
        <v>0</v>
      </c>
      <c r="L33" s="43">
        <f t="shared" si="5"/>
        <v>1.4682574568288853</v>
      </c>
      <c r="M33" s="43">
        <f t="shared" si="6"/>
        <v>0.73412872841444266</v>
      </c>
      <c r="N33" s="44">
        <f>VLOOKUP(A33,'[1]BRMA LA Names'!$A$2:$B$153,2,FALSE)</f>
        <v>1948.9868559679105</v>
      </c>
      <c r="O33" s="45">
        <f t="shared" si="7"/>
        <v>6.1192679936198129</v>
      </c>
      <c r="P33" s="45">
        <f t="shared" si="8"/>
        <v>3.0596339968099064</v>
      </c>
      <c r="Q33" s="46">
        <f t="shared" si="9"/>
        <v>0.49039429530201339</v>
      </c>
      <c r="R33" s="47">
        <f>VLOOKUP(B33,[2]Sheet1!$B$3:$C$15,2,FALSE)</f>
        <v>0.45907710199779322</v>
      </c>
      <c r="S33" s="48" t="s">
        <v>25</v>
      </c>
      <c r="T33" s="48" t="s">
        <v>32</v>
      </c>
    </row>
    <row r="34" spans="1:20" ht="14.25" thickTop="1" thickBot="1" x14ac:dyDescent="0.25">
      <c r="A34" s="1" t="s">
        <v>153</v>
      </c>
      <c r="B34" s="1" t="s">
        <v>70</v>
      </c>
      <c r="C34" s="41">
        <f>VLOOKUP($A34,'[1]LHA Rates 2020 C19 uprate'!$A$3:$D$172,3,FALSE)</f>
        <v>115.07</v>
      </c>
      <c r="D34" s="41">
        <f>VLOOKUP($A34,'[1]LHA Rates 2020 C19 uprate'!$A$3:$D$172,4,FALSE)</f>
        <v>500.00679973777028</v>
      </c>
      <c r="E34" s="41">
        <v>342.72</v>
      </c>
      <c r="F34" s="41">
        <f t="shared" si="0"/>
        <v>842.72679973777031</v>
      </c>
      <c r="G34" s="41">
        <f t="shared" si="1"/>
        <v>396.53249999999997</v>
      </c>
      <c r="H34" s="41" t="str">
        <f t="shared" si="2"/>
        <v>Eligible</v>
      </c>
      <c r="I34" s="41">
        <f t="shared" si="3"/>
        <v>446.19429973777034</v>
      </c>
      <c r="J34" s="42">
        <f>VLOOKUP(A34,'[1]Table 2'!$A$3:$B$154,2,FALSE)</f>
        <v>115.07</v>
      </c>
      <c r="K34" s="41">
        <f t="shared" si="4"/>
        <v>0</v>
      </c>
      <c r="L34" s="43">
        <f t="shared" si="5"/>
        <v>1.4451491365777078</v>
      </c>
      <c r="M34" s="43">
        <f t="shared" si="6"/>
        <v>0.72257456828885391</v>
      </c>
      <c r="N34" s="44">
        <f>VLOOKUP(A34,'[1]BRMA LA Names'!$A$2:$B$153,2,FALSE)</f>
        <v>1426.1046579708939</v>
      </c>
      <c r="O34" s="45">
        <f t="shared" si="7"/>
        <v>4.4775656451205457</v>
      </c>
      <c r="P34" s="45">
        <f t="shared" si="8"/>
        <v>2.2387828225602728</v>
      </c>
      <c r="Q34" s="46">
        <f t="shared" si="9"/>
        <v>0.48267617449664424</v>
      </c>
      <c r="R34" s="47">
        <f>VLOOKUP(B34,[2]Sheet1!$B$3:$C$15,2,FALSE)</f>
        <v>0.45907710199779322</v>
      </c>
      <c r="S34" s="48" t="s">
        <v>25</v>
      </c>
      <c r="T34" s="48" t="s">
        <v>32</v>
      </c>
    </row>
    <row r="35" spans="1:20" ht="14.25" thickTop="1" thickBot="1" x14ac:dyDescent="0.25">
      <c r="A35" s="1" t="s">
        <v>176</v>
      </c>
      <c r="B35" s="1" t="s">
        <v>57</v>
      </c>
      <c r="C35" s="41">
        <f>VLOOKUP($A35,'[1]LHA Rates 2020 C19 uprate'!$A$3:$D$172,3,FALSE)</f>
        <v>82.81</v>
      </c>
      <c r="D35" s="41">
        <f>VLOOKUP($A35,'[1]LHA Rates 2020 C19 uprate'!$A$3:$D$172,4,FALSE)</f>
        <v>359.82934810363048</v>
      </c>
      <c r="E35" s="41">
        <v>342.72</v>
      </c>
      <c r="F35" s="41">
        <f t="shared" ref="F35:F66" si="12">D35+E35</f>
        <v>702.54934810363056</v>
      </c>
      <c r="G35" s="41">
        <f t="shared" ref="G35:G66" si="13">($AB$7*0.63)</f>
        <v>396.53249999999997</v>
      </c>
      <c r="H35" s="41" t="str">
        <f t="shared" ref="H35:H66" si="14">IF(F35&gt;G35,"Eligible","Not Elibilbe")</f>
        <v>Eligible</v>
      </c>
      <c r="I35" s="41">
        <f t="shared" ref="I35:I66" si="15">F35-G35</f>
        <v>306.01684810363059</v>
      </c>
      <c r="J35" s="42">
        <f>VLOOKUP(A35,'[1]Table 2'!$A$3:$B$154,2,FALSE)</f>
        <v>82.81</v>
      </c>
      <c r="K35" s="41">
        <f t="shared" ref="K35:K66" si="16">C35-J35</f>
        <v>0</v>
      </c>
      <c r="L35" s="43">
        <f t="shared" ref="L35:L51" si="17">$C35/(4.55*17.5)</f>
        <v>1.04</v>
      </c>
      <c r="M35" s="43">
        <f t="shared" ref="M35:M51" si="18">$C35/(4.55*35)</f>
        <v>0.52</v>
      </c>
      <c r="N35" s="44">
        <f>VLOOKUP(A35,'[1]BRMA LA Names'!$A$2:$B$153,2,FALSE)</f>
        <v>734.44121376242765</v>
      </c>
      <c r="O35" s="45">
        <f t="shared" ref="O35:O51" si="19">(N35/4)/(4.55*17.5)</f>
        <v>2.3059378768051104</v>
      </c>
      <c r="P35" s="45">
        <f t="shared" ref="P35:P51" si="20">(N35/4)/(4.55*35)</f>
        <v>1.1529689384025552</v>
      </c>
      <c r="Q35" s="46">
        <f t="shared" ref="Q35:Q66" si="21">$C35/$Z$1</f>
        <v>0.34735738255033555</v>
      </c>
      <c r="R35" s="47">
        <f>VLOOKUP(B35,[2]Sheet1!$B$3:$C$15,2,FALSE)</f>
        <v>0.23497217960382227</v>
      </c>
      <c r="S35" s="48" t="s">
        <v>25</v>
      </c>
      <c r="T35" s="48" t="s">
        <v>32</v>
      </c>
    </row>
    <row r="36" spans="1:20" ht="14.25" thickTop="1" thickBot="1" x14ac:dyDescent="0.25">
      <c r="A36" s="1" t="s">
        <v>181</v>
      </c>
      <c r="B36" s="1" t="s">
        <v>35</v>
      </c>
      <c r="C36" s="41">
        <f>VLOOKUP($A36,'[1]LHA Rates 2020 C19 uprate'!$A$3:$D$172,3,FALSE)</f>
        <v>63.5</v>
      </c>
      <c r="D36" s="41">
        <f>VLOOKUP($A36,'[1]LHA Rates 2020 C19 uprate'!$A$3:$D$172,4,FALSE)</f>
        <v>275.92275817631366</v>
      </c>
      <c r="E36" s="41">
        <v>342.72</v>
      </c>
      <c r="F36" s="41">
        <f t="shared" si="12"/>
        <v>618.64275817631369</v>
      </c>
      <c r="G36" s="41">
        <f t="shared" si="13"/>
        <v>396.53249999999997</v>
      </c>
      <c r="H36" s="41" t="str">
        <f t="shared" si="14"/>
        <v>Eligible</v>
      </c>
      <c r="I36" s="41">
        <f t="shared" si="15"/>
        <v>222.11025817631372</v>
      </c>
      <c r="J36" s="42">
        <f>VLOOKUP(A36,'[1]Table 2'!$A$3:$B$154,2,FALSE)</f>
        <v>63.5</v>
      </c>
      <c r="K36" s="41">
        <f t="shared" si="16"/>
        <v>0</v>
      </c>
      <c r="L36" s="43">
        <f t="shared" si="17"/>
        <v>0.79748822605965464</v>
      </c>
      <c r="M36" s="43">
        <f t="shared" si="18"/>
        <v>0.39874411302982732</v>
      </c>
      <c r="N36" s="44">
        <f>VLOOKUP(A36,'[1]BRMA LA Names'!$A$2:$B$153,2,FALSE)</f>
        <v>502.51974350993288</v>
      </c>
      <c r="O36" s="45">
        <f t="shared" si="19"/>
        <v>1.5777699953216102</v>
      </c>
      <c r="P36" s="45">
        <f t="shared" si="20"/>
        <v>0.78888499766080511</v>
      </c>
      <c r="Q36" s="46">
        <f t="shared" si="21"/>
        <v>0.26635906040268453</v>
      </c>
      <c r="R36" s="47">
        <f>VLOOKUP(B36,[2]Sheet1!$B$3:$C$15,2,FALSE)</f>
        <v>0.19009663595562062</v>
      </c>
      <c r="S36" s="48" t="s">
        <v>25</v>
      </c>
      <c r="T36" s="48" t="s">
        <v>32</v>
      </c>
    </row>
    <row r="37" spans="1:20" ht="14.25" thickTop="1" thickBot="1" x14ac:dyDescent="0.25">
      <c r="A37" s="1" t="s">
        <v>186</v>
      </c>
      <c r="B37" s="1" t="s">
        <v>35</v>
      </c>
      <c r="C37" s="41">
        <f>VLOOKUP($A37,'[1]LHA Rates 2020 C19 uprate'!$A$3:$D$172,3,FALSE)</f>
        <v>65</v>
      </c>
      <c r="D37" s="41">
        <f>VLOOKUP($A37,'[1]LHA Rates 2020 C19 uprate'!$A$3:$D$172,4,FALSE)</f>
        <v>282.44061860567541</v>
      </c>
      <c r="E37" s="41">
        <v>342.72</v>
      </c>
      <c r="F37" s="41">
        <f t="shared" si="12"/>
        <v>625.16061860567538</v>
      </c>
      <c r="G37" s="41">
        <f t="shared" si="13"/>
        <v>396.53249999999997</v>
      </c>
      <c r="H37" s="41" t="str">
        <f t="shared" si="14"/>
        <v>Eligible</v>
      </c>
      <c r="I37" s="41">
        <f t="shared" si="15"/>
        <v>228.62811860567541</v>
      </c>
      <c r="J37" s="42">
        <f>VLOOKUP(A37,'[1]Table 2'!$A$3:$B$154,2,FALSE)</f>
        <v>65</v>
      </c>
      <c r="K37" s="41">
        <f t="shared" si="16"/>
        <v>0</v>
      </c>
      <c r="L37" s="43">
        <f t="shared" si="17"/>
        <v>0.81632653061224492</v>
      </c>
      <c r="M37" s="43">
        <f t="shared" si="18"/>
        <v>0.40816326530612246</v>
      </c>
      <c r="N37" s="44">
        <f>VLOOKUP(A37,'[1]BRMA LA Names'!$A$2:$B$153,2,FALSE)</f>
        <v>515.97519989991679</v>
      </c>
      <c r="O37" s="45">
        <f t="shared" si="19"/>
        <v>1.6200163262163791</v>
      </c>
      <c r="P37" s="45">
        <f t="shared" si="20"/>
        <v>0.81000816310818957</v>
      </c>
      <c r="Q37" s="46">
        <f t="shared" si="21"/>
        <v>0.2726510067114094</v>
      </c>
      <c r="R37" s="47">
        <f>VLOOKUP(B37,[2]Sheet1!$B$3:$C$15,2,FALSE)</f>
        <v>0.19009663595562062</v>
      </c>
      <c r="S37" s="48" t="s">
        <v>25</v>
      </c>
      <c r="T37" s="48" t="s">
        <v>32</v>
      </c>
    </row>
    <row r="38" spans="1:20" ht="14.25" thickTop="1" thickBot="1" x14ac:dyDescent="0.25">
      <c r="A38" s="1" t="s">
        <v>188</v>
      </c>
      <c r="B38" s="1" t="s">
        <v>35</v>
      </c>
      <c r="C38" s="41">
        <f>VLOOKUP($A38,'[1]LHA Rates 2020 C19 uprate'!$A$3:$D$172,3,FALSE)</f>
        <v>70.19</v>
      </c>
      <c r="D38" s="41">
        <f>VLOOKUP($A38,'[1]LHA Rates 2020 C19 uprate'!$A$3:$D$172,4,FALSE)</f>
        <v>304.99241569126701</v>
      </c>
      <c r="E38" s="41">
        <v>342.72</v>
      </c>
      <c r="F38" s="41">
        <f t="shared" si="12"/>
        <v>647.7124156912671</v>
      </c>
      <c r="G38" s="41">
        <f t="shared" si="13"/>
        <v>396.53249999999997</v>
      </c>
      <c r="H38" s="41" t="str">
        <f t="shared" si="14"/>
        <v>Eligible</v>
      </c>
      <c r="I38" s="41">
        <f t="shared" si="15"/>
        <v>251.17991569126713</v>
      </c>
      <c r="J38" s="42">
        <f>VLOOKUP(A38,'[1]Table 2'!$A$3:$B$154,2,FALSE)</f>
        <v>70.19</v>
      </c>
      <c r="K38" s="41">
        <f t="shared" si="16"/>
        <v>0</v>
      </c>
      <c r="L38" s="43">
        <f t="shared" si="17"/>
        <v>0.88150706436420723</v>
      </c>
      <c r="M38" s="43">
        <f t="shared" si="18"/>
        <v>0.44075353218210361</v>
      </c>
      <c r="N38" s="44">
        <f>VLOOKUP(A38,'[1]BRMA LA Names'!$A$2:$B$153,2,FALSE)</f>
        <v>511.565741134071</v>
      </c>
      <c r="O38" s="45">
        <f t="shared" si="19"/>
        <v>1.6061718716925306</v>
      </c>
      <c r="P38" s="45">
        <f t="shared" si="20"/>
        <v>0.80308593584626531</v>
      </c>
      <c r="Q38" s="46">
        <f t="shared" si="21"/>
        <v>0.29442114093959731</v>
      </c>
      <c r="R38" s="47">
        <f>VLOOKUP(B38,[2]Sheet1!$B$3:$C$15,2,FALSE)</f>
        <v>0.19009663595562062</v>
      </c>
      <c r="S38" s="48" t="s">
        <v>25</v>
      </c>
      <c r="T38" s="48" t="s">
        <v>32</v>
      </c>
    </row>
    <row r="39" spans="1:20" ht="14.25" thickTop="1" thickBot="1" x14ac:dyDescent="0.25">
      <c r="A39" s="1" t="s">
        <v>193</v>
      </c>
      <c r="B39" s="1" t="s">
        <v>35</v>
      </c>
      <c r="C39" s="41">
        <f>VLOOKUP($A39,'[1]LHA Rates 2020 C19 uprate'!$A$3:$D$172,3,FALSE)</f>
        <v>68</v>
      </c>
      <c r="D39" s="41">
        <f>VLOOKUP($A39,'[1]LHA Rates 2020 C19 uprate'!$A$3:$D$172,4,FALSE)</f>
        <v>295.4763394643989</v>
      </c>
      <c r="E39" s="41">
        <v>342.72</v>
      </c>
      <c r="F39" s="41">
        <f t="shared" si="12"/>
        <v>638.19633946439899</v>
      </c>
      <c r="G39" s="41">
        <f t="shared" si="13"/>
        <v>396.53249999999997</v>
      </c>
      <c r="H39" s="41" t="str">
        <f t="shared" si="14"/>
        <v>Eligible</v>
      </c>
      <c r="I39" s="41">
        <f t="shared" si="15"/>
        <v>241.66383946439902</v>
      </c>
      <c r="J39" s="42">
        <f>VLOOKUP(A39,'[1]Table 2'!$A$3:$B$154,2,FALSE)</f>
        <v>68</v>
      </c>
      <c r="K39" s="41">
        <f t="shared" si="16"/>
        <v>0</v>
      </c>
      <c r="L39" s="43">
        <f t="shared" si="17"/>
        <v>0.85400313971742547</v>
      </c>
      <c r="M39" s="43">
        <f t="shared" si="18"/>
        <v>0.42700156985871274</v>
      </c>
      <c r="N39" s="44">
        <f>VLOOKUP(A39,'[1]BRMA LA Names'!$A$2:$B$153,2,FALSE)</f>
        <v>549.35363243526854</v>
      </c>
      <c r="O39" s="45">
        <f t="shared" si="19"/>
        <v>1.72481517248122</v>
      </c>
      <c r="P39" s="45">
        <f t="shared" si="20"/>
        <v>0.86240758624060998</v>
      </c>
      <c r="Q39" s="46">
        <f t="shared" si="21"/>
        <v>0.28523489932885904</v>
      </c>
      <c r="R39" s="47">
        <f>VLOOKUP(B39,[2]Sheet1!$B$3:$C$15,2,FALSE)</f>
        <v>0.19009663595562062</v>
      </c>
      <c r="S39" s="48" t="s">
        <v>25</v>
      </c>
      <c r="T39" s="48" t="s">
        <v>32</v>
      </c>
    </row>
    <row r="40" spans="1:20" ht="14.25" thickTop="1" thickBot="1" x14ac:dyDescent="0.25">
      <c r="A40" s="1" t="s">
        <v>85</v>
      </c>
      <c r="B40" s="1" t="s">
        <v>60</v>
      </c>
      <c r="C40" s="41">
        <f>VLOOKUP($A40,'[1]LHA Rates 2020 C19 uprate'!$A$3:$D$172,3,FALSE)</f>
        <v>61.5</v>
      </c>
      <c r="D40" s="41">
        <f>VLOOKUP($A40,'[1]LHA Rates 2020 C19 uprate'!$A$3:$D$172,4,FALSE)</f>
        <v>267.23227760383133</v>
      </c>
      <c r="E40" s="41">
        <v>342.72</v>
      </c>
      <c r="F40" s="41">
        <f t="shared" si="12"/>
        <v>609.95227760383136</v>
      </c>
      <c r="G40" s="41">
        <f t="shared" si="13"/>
        <v>396.53249999999997</v>
      </c>
      <c r="H40" s="41" t="str">
        <f t="shared" si="14"/>
        <v>Eligible</v>
      </c>
      <c r="I40" s="41">
        <f t="shared" si="15"/>
        <v>213.41977760383139</v>
      </c>
      <c r="J40" s="42">
        <f>VLOOKUP(A40,'[1]Table 2'!$A$3:$B$154,2,FALSE)</f>
        <v>61.5</v>
      </c>
      <c r="K40" s="41">
        <f t="shared" si="16"/>
        <v>0</v>
      </c>
      <c r="L40" s="43">
        <f t="shared" si="17"/>
        <v>0.77237048665620089</v>
      </c>
      <c r="M40" s="43">
        <f t="shared" si="18"/>
        <v>0.38618524332810045</v>
      </c>
      <c r="N40" s="44">
        <f>VLOOKUP(A40,'[1]BRMA LA Names'!$A$2:$B$153,2,FALSE)</f>
        <v>461.66901726797244</v>
      </c>
      <c r="O40" s="45">
        <f t="shared" si="19"/>
        <v>1.4495102582981867</v>
      </c>
      <c r="P40" s="45">
        <f t="shared" si="20"/>
        <v>0.72475512914909335</v>
      </c>
      <c r="Q40" s="46">
        <f t="shared" si="21"/>
        <v>0.25796979865771813</v>
      </c>
      <c r="R40" s="47">
        <f>VLOOKUP(B40,[2]Sheet1!$B$3:$C$15,2,FALSE)</f>
        <v>0.22050053526245786</v>
      </c>
      <c r="S40" s="48" t="s">
        <v>25</v>
      </c>
      <c r="T40" s="48" t="s">
        <v>86</v>
      </c>
    </row>
    <row r="41" spans="1:20" ht="14.25" thickTop="1" thickBot="1" x14ac:dyDescent="0.25">
      <c r="A41" s="1" t="s">
        <v>166</v>
      </c>
      <c r="B41" s="1" t="s">
        <v>60</v>
      </c>
      <c r="C41" s="41">
        <f>VLOOKUP($A41,'[1]LHA Rates 2020 C19 uprate'!$A$3:$D$172,3,FALSE)</f>
        <v>65.59</v>
      </c>
      <c r="D41" s="41">
        <f>VLOOKUP($A41,'[1]LHA Rates 2020 C19 uprate'!$A$3:$D$172,4,FALSE)</f>
        <v>285.00431037455769</v>
      </c>
      <c r="E41" s="41">
        <v>342.72</v>
      </c>
      <c r="F41" s="41">
        <f t="shared" si="12"/>
        <v>627.72431037455772</v>
      </c>
      <c r="G41" s="41">
        <f t="shared" si="13"/>
        <v>396.53249999999997</v>
      </c>
      <c r="H41" s="41" t="str">
        <f t="shared" si="14"/>
        <v>Eligible</v>
      </c>
      <c r="I41" s="41">
        <f t="shared" si="15"/>
        <v>231.19181037455775</v>
      </c>
      <c r="J41" s="42">
        <f>VLOOKUP(A41,'[1]Table 2'!$A$3:$B$154,2,FALSE)</f>
        <v>65.59</v>
      </c>
      <c r="K41" s="41">
        <f t="shared" si="16"/>
        <v>0</v>
      </c>
      <c r="L41" s="43">
        <f t="shared" si="17"/>
        <v>0.82373626373626374</v>
      </c>
      <c r="M41" s="43">
        <f t="shared" si="18"/>
        <v>0.41186813186813187</v>
      </c>
      <c r="N41" s="44">
        <f>VLOOKUP(A41,'[1]BRMA LA Names'!$A$2:$B$153,2,FALSE)</f>
        <v>589.91041095352034</v>
      </c>
      <c r="O41" s="45">
        <f t="shared" si="19"/>
        <v>1.8521519967143496</v>
      </c>
      <c r="P41" s="45">
        <f t="shared" si="20"/>
        <v>0.9260759983571748</v>
      </c>
      <c r="Q41" s="46">
        <f t="shared" si="21"/>
        <v>0.27512583892617448</v>
      </c>
      <c r="R41" s="47">
        <f>VLOOKUP(B41,[2]Sheet1!$B$3:$C$15,2,FALSE)</f>
        <v>0.22050053526245786</v>
      </c>
      <c r="S41" s="48" t="s">
        <v>25</v>
      </c>
      <c r="T41" s="48" t="s">
        <v>86</v>
      </c>
    </row>
    <row r="42" spans="1:20" ht="14.25" thickTop="1" thickBot="1" x14ac:dyDescent="0.25">
      <c r="A42" s="1" t="s">
        <v>49</v>
      </c>
      <c r="B42" s="48" t="s">
        <v>50</v>
      </c>
      <c r="C42" s="41">
        <f>VLOOKUP($A42,'[1]LHA Rates 2020 C19 uprate'!$A$3:$D$172,3,FALSE)</f>
        <v>67</v>
      </c>
      <c r="D42" s="41">
        <f>VLOOKUP($A42,'[1]LHA Rates 2020 C19 uprate'!$A$3:$D$172,4,FALSE)</f>
        <v>291.13109917815774</v>
      </c>
      <c r="E42" s="41">
        <v>342.72</v>
      </c>
      <c r="F42" s="41">
        <f t="shared" si="12"/>
        <v>633.85109917815771</v>
      </c>
      <c r="G42" s="41">
        <f t="shared" si="13"/>
        <v>396.53249999999997</v>
      </c>
      <c r="H42" s="41" t="str">
        <f t="shared" si="14"/>
        <v>Eligible</v>
      </c>
      <c r="I42" s="41">
        <f t="shared" si="15"/>
        <v>237.31859917815774</v>
      </c>
      <c r="J42" s="42">
        <f>VLOOKUP(A42,'[1]Table 2'!$A$3:$B$154,2,FALSE)</f>
        <v>67</v>
      </c>
      <c r="K42" s="41">
        <f t="shared" si="16"/>
        <v>0</v>
      </c>
      <c r="L42" s="43">
        <f t="shared" si="17"/>
        <v>0.84144427001569855</v>
      </c>
      <c r="M42" s="43">
        <f t="shared" si="18"/>
        <v>0.42072213500784927</v>
      </c>
      <c r="N42" s="44">
        <f>VLOOKUP(A42,'[1]BRMA LA Names'!$A$2:$B$153,2,FALSE)</f>
        <v>692.12746440138335</v>
      </c>
      <c r="O42" s="45">
        <f t="shared" si="19"/>
        <v>2.1730846606008898</v>
      </c>
      <c r="P42" s="45">
        <f t="shared" si="20"/>
        <v>1.0865423303004449</v>
      </c>
      <c r="Q42" s="46">
        <f t="shared" si="21"/>
        <v>0.28104026845637581</v>
      </c>
      <c r="R42" s="47">
        <f>VLOOKUP(B42,[2]Sheet1!$B$3:$C$15,2,FALSE)</f>
        <v>0.26242329205386095</v>
      </c>
      <c r="S42" s="48" t="s">
        <v>25</v>
      </c>
      <c r="T42" s="48" t="s">
        <v>51</v>
      </c>
    </row>
    <row r="43" spans="1:20" ht="14.25" thickTop="1" thickBot="1" x14ac:dyDescent="0.25">
      <c r="A43" s="1" t="s">
        <v>76</v>
      </c>
      <c r="B43" s="1" t="s">
        <v>77</v>
      </c>
      <c r="C43" s="41">
        <f>VLOOKUP($A43,'[1]LHA Rates 2020 C19 uprate'!$A$3:$D$172,3,FALSE)</f>
        <v>55.75</v>
      </c>
      <c r="D43" s="41">
        <f>VLOOKUP($A43,'[1]LHA Rates 2020 C19 uprate'!$A$3:$D$172,4,FALSE)</f>
        <v>242.24714595794467</v>
      </c>
      <c r="E43" s="41">
        <v>342.72</v>
      </c>
      <c r="F43" s="41">
        <f t="shared" si="12"/>
        <v>584.96714595794469</v>
      </c>
      <c r="G43" s="41">
        <f t="shared" si="13"/>
        <v>396.53249999999997</v>
      </c>
      <c r="H43" s="41" t="str">
        <f t="shared" si="14"/>
        <v>Eligible</v>
      </c>
      <c r="I43" s="41">
        <f t="shared" si="15"/>
        <v>188.43464595794472</v>
      </c>
      <c r="J43" s="42">
        <f>VLOOKUP(A43,'[1]Table 2'!$A$3:$B$154,2,FALSE)</f>
        <v>55.75</v>
      </c>
      <c r="K43" s="41">
        <f t="shared" si="16"/>
        <v>0</v>
      </c>
      <c r="L43" s="43">
        <f t="shared" si="17"/>
        <v>0.70015698587127162</v>
      </c>
      <c r="M43" s="43">
        <f t="shared" si="18"/>
        <v>0.35007849293563581</v>
      </c>
      <c r="N43" s="44">
        <f>VLOOKUP(A43,'[1]BRMA LA Names'!$A$2:$B$153,2,FALSE)</f>
        <v>549.48720423481382</v>
      </c>
      <c r="O43" s="45">
        <f t="shared" si="19"/>
        <v>1.7252345501877986</v>
      </c>
      <c r="P43" s="45">
        <f t="shared" si="20"/>
        <v>0.86261727509389929</v>
      </c>
      <c r="Q43" s="46">
        <f t="shared" si="21"/>
        <v>0.2338506711409396</v>
      </c>
      <c r="R43" s="47">
        <f>VLOOKUP(B43,[2]Sheet1!$B$3:$C$15,2,FALSE)</f>
        <v>0.25471001996931208</v>
      </c>
      <c r="S43" s="48" t="s">
        <v>25</v>
      </c>
      <c r="T43" s="48" t="s">
        <v>51</v>
      </c>
    </row>
    <row r="44" spans="1:20" ht="14.25" thickTop="1" thickBot="1" x14ac:dyDescent="0.25">
      <c r="A44" s="1" t="s">
        <v>84</v>
      </c>
      <c r="B44" s="1" t="s">
        <v>77</v>
      </c>
      <c r="C44" s="41">
        <f>VLOOKUP($A44,'[1]LHA Rates 2020 C19 uprate'!$A$3:$D$172,3,FALSE)</f>
        <v>62.83</v>
      </c>
      <c r="D44" s="41">
        <f>VLOOKUP($A44,'[1]LHA Rates 2020 C19 uprate'!$A$3:$D$172,4,FALSE)</f>
        <v>273.01144718453207</v>
      </c>
      <c r="E44" s="41">
        <v>342.72</v>
      </c>
      <c r="F44" s="41">
        <f t="shared" si="12"/>
        <v>615.73144718453204</v>
      </c>
      <c r="G44" s="41">
        <f t="shared" si="13"/>
        <v>396.53249999999997</v>
      </c>
      <c r="H44" s="41" t="str">
        <f t="shared" si="14"/>
        <v>Eligible</v>
      </c>
      <c r="I44" s="41">
        <f t="shared" si="15"/>
        <v>219.19894718453207</v>
      </c>
      <c r="J44" s="42">
        <f>VLOOKUP(A44,'[1]Table 2'!$A$3:$B$154,2,FALSE)</f>
        <v>62.83</v>
      </c>
      <c r="K44" s="41">
        <f t="shared" si="16"/>
        <v>0</v>
      </c>
      <c r="L44" s="43">
        <f t="shared" si="17"/>
        <v>0.78907378335949763</v>
      </c>
      <c r="M44" s="43">
        <f t="shared" si="18"/>
        <v>0.39453689167974881</v>
      </c>
      <c r="N44" s="44">
        <f>VLOOKUP(A44,'[1]BRMA LA Names'!$A$2:$B$153,2,FALSE)</f>
        <v>595.8791820782784</v>
      </c>
      <c r="O44" s="45">
        <f t="shared" si="19"/>
        <v>1.8708922514231661</v>
      </c>
      <c r="P44" s="45">
        <f t="shared" si="20"/>
        <v>0.93544612571158303</v>
      </c>
      <c r="Q44" s="46">
        <f t="shared" si="21"/>
        <v>0.2635486577181208</v>
      </c>
      <c r="R44" s="47">
        <f>VLOOKUP(B44,[2]Sheet1!$B$3:$C$15,2,FALSE)</f>
        <v>0.25471001996931208</v>
      </c>
      <c r="S44" s="48" t="s">
        <v>25</v>
      </c>
      <c r="T44" s="48" t="s">
        <v>51</v>
      </c>
    </row>
    <row r="45" spans="1:20" ht="14.25" thickTop="1" thickBot="1" x14ac:dyDescent="0.25">
      <c r="A45" s="1" t="s">
        <v>97</v>
      </c>
      <c r="B45" s="1" t="s">
        <v>77</v>
      </c>
      <c r="C45" s="41">
        <f>VLOOKUP($A45,'[1]LHA Rates 2020 C19 uprate'!$A$3:$D$172,3,FALSE)</f>
        <v>85</v>
      </c>
      <c r="D45" s="41">
        <f>VLOOKUP($A45,'[1]LHA Rates 2020 C19 uprate'!$A$3:$D$172,4,FALSE)</f>
        <v>369.34542433049859</v>
      </c>
      <c r="E45" s="41">
        <v>342.72</v>
      </c>
      <c r="F45" s="41">
        <f t="shared" si="12"/>
        <v>712.06542433049867</v>
      </c>
      <c r="G45" s="41">
        <f t="shared" si="13"/>
        <v>396.53249999999997</v>
      </c>
      <c r="H45" s="41" t="str">
        <f t="shared" si="14"/>
        <v>Eligible</v>
      </c>
      <c r="I45" s="41">
        <f t="shared" si="15"/>
        <v>315.5329243304987</v>
      </c>
      <c r="J45" s="42">
        <f>VLOOKUP(A45,'[1]Table 2'!$A$3:$B$154,2,FALSE)</f>
        <v>85</v>
      </c>
      <c r="K45" s="41">
        <f t="shared" si="16"/>
        <v>0</v>
      </c>
      <c r="L45" s="43">
        <f t="shared" si="17"/>
        <v>1.0675039246467819</v>
      </c>
      <c r="M45" s="43">
        <f t="shared" si="18"/>
        <v>0.53375196232339095</v>
      </c>
      <c r="N45" s="44">
        <f>VLOOKUP(A45,'[1]BRMA LA Names'!$A$2:$B$153,2,FALSE)</f>
        <v>579.86519746012948</v>
      </c>
      <c r="O45" s="45">
        <f t="shared" si="19"/>
        <v>1.8206128648669686</v>
      </c>
      <c r="P45" s="45">
        <f t="shared" si="20"/>
        <v>0.9103064324334843</v>
      </c>
      <c r="Q45" s="46">
        <f t="shared" si="21"/>
        <v>0.35654362416107382</v>
      </c>
      <c r="R45" s="47">
        <f>VLOOKUP(B45,[2]Sheet1!$B$3:$C$15,2,FALSE)</f>
        <v>0.25471001996931208</v>
      </c>
      <c r="S45" s="48" t="s">
        <v>25</v>
      </c>
      <c r="T45" s="48" t="s">
        <v>51</v>
      </c>
    </row>
    <row r="46" spans="1:20" ht="14.25" thickTop="1" thickBot="1" x14ac:dyDescent="0.25">
      <c r="A46" s="1" t="s">
        <v>122</v>
      </c>
      <c r="B46" s="1" t="s">
        <v>77</v>
      </c>
      <c r="C46" s="41">
        <f>VLOOKUP($A46,'[1]LHA Rates 2020 C19 uprate'!$A$3:$D$172,3,FALSE)</f>
        <v>78</v>
      </c>
      <c r="D46" s="41">
        <f>VLOOKUP($A46,'[1]LHA Rates 2020 C19 uprate'!$A$3:$D$172,4,FALSE)</f>
        <v>338.92874232681049</v>
      </c>
      <c r="E46" s="41">
        <v>342.72</v>
      </c>
      <c r="F46" s="41">
        <f t="shared" si="12"/>
        <v>681.64874232681052</v>
      </c>
      <c r="G46" s="41">
        <f t="shared" si="13"/>
        <v>396.53249999999997</v>
      </c>
      <c r="H46" s="41" t="str">
        <f t="shared" si="14"/>
        <v>Eligible</v>
      </c>
      <c r="I46" s="41">
        <f t="shared" si="15"/>
        <v>285.11624232681055</v>
      </c>
      <c r="J46" s="42">
        <f>VLOOKUP(A46,'[1]Table 2'!$A$3:$B$154,2,FALSE)</f>
        <v>78</v>
      </c>
      <c r="K46" s="41">
        <f t="shared" si="16"/>
        <v>0</v>
      </c>
      <c r="L46" s="43">
        <f t="shared" si="17"/>
        <v>0.97959183673469385</v>
      </c>
      <c r="M46" s="43">
        <f t="shared" si="18"/>
        <v>0.48979591836734693</v>
      </c>
      <c r="N46" s="44">
        <f>VLOOKUP(A46,'[1]BRMA LA Names'!$A$2:$B$153,2,FALSE)</f>
        <v>618.55970457952776</v>
      </c>
      <c r="O46" s="45">
        <f t="shared" si="19"/>
        <v>1.9421026831382346</v>
      </c>
      <c r="P46" s="45">
        <f t="shared" si="20"/>
        <v>0.97105134156911732</v>
      </c>
      <c r="Q46" s="46">
        <f t="shared" si="21"/>
        <v>0.32718120805369127</v>
      </c>
      <c r="R46" s="47">
        <f>VLOOKUP(B46,[2]Sheet1!$B$3:$C$15,2,FALSE)</f>
        <v>0.25471001996931208</v>
      </c>
      <c r="S46" s="48" t="s">
        <v>25</v>
      </c>
      <c r="T46" s="48" t="s">
        <v>51</v>
      </c>
    </row>
    <row r="47" spans="1:20" ht="14.25" thickTop="1" thickBot="1" x14ac:dyDescent="0.25">
      <c r="A47" s="1" t="s">
        <v>123</v>
      </c>
      <c r="B47" s="1" t="s">
        <v>77</v>
      </c>
      <c r="C47" s="41">
        <f>VLOOKUP($A47,'[1]LHA Rates 2020 C19 uprate'!$A$3:$D$172,3,FALSE)</f>
        <v>66.25</v>
      </c>
      <c r="D47" s="41">
        <f>VLOOKUP($A47,'[1]LHA Rates 2020 C19 uprate'!$A$3:$D$172,4,FALSE)</f>
        <v>287.87216896347684</v>
      </c>
      <c r="E47" s="41">
        <v>342.72</v>
      </c>
      <c r="F47" s="41">
        <f t="shared" si="12"/>
        <v>630.59216896347687</v>
      </c>
      <c r="G47" s="41">
        <f t="shared" si="13"/>
        <v>396.53249999999997</v>
      </c>
      <c r="H47" s="41" t="str">
        <f t="shared" si="14"/>
        <v>Eligible</v>
      </c>
      <c r="I47" s="41">
        <f t="shared" si="15"/>
        <v>234.05966896347689</v>
      </c>
      <c r="J47" s="42">
        <f>VLOOKUP(A47,'[1]Table 2'!$A$3:$B$154,2,FALSE)</f>
        <v>66.25</v>
      </c>
      <c r="K47" s="41">
        <f t="shared" si="16"/>
        <v>0</v>
      </c>
      <c r="L47" s="43">
        <f t="shared" si="17"/>
        <v>0.83202511773940346</v>
      </c>
      <c r="M47" s="43">
        <f t="shared" si="18"/>
        <v>0.41601255886970173</v>
      </c>
      <c r="N47" s="44">
        <f>VLOOKUP(A47,'[1]BRMA LA Names'!$A$2:$B$153,2,FALSE)</f>
        <v>586.60078650958542</v>
      </c>
      <c r="O47" s="45">
        <f t="shared" si="19"/>
        <v>1.8417607111760923</v>
      </c>
      <c r="P47" s="45">
        <f t="shared" si="20"/>
        <v>0.92088035558804615</v>
      </c>
      <c r="Q47" s="46">
        <f t="shared" si="21"/>
        <v>0.27789429530201343</v>
      </c>
      <c r="R47" s="47">
        <f>VLOOKUP(B47,[2]Sheet1!$B$3:$C$15,2,FALSE)</f>
        <v>0.25471001996931208</v>
      </c>
      <c r="S47" s="48" t="s">
        <v>25</v>
      </c>
      <c r="T47" s="48" t="s">
        <v>51</v>
      </c>
    </row>
    <row r="48" spans="1:20" ht="14.25" thickTop="1" thickBot="1" x14ac:dyDescent="0.25">
      <c r="A48" s="1" t="s">
        <v>139</v>
      </c>
      <c r="B48" s="1" t="s">
        <v>77</v>
      </c>
      <c r="C48" s="41">
        <f>VLOOKUP($A48,'[1]LHA Rates 2020 C19 uprate'!$A$3:$D$172,3,FALSE)</f>
        <v>66.5</v>
      </c>
      <c r="D48" s="41">
        <f>VLOOKUP($A48,'[1]LHA Rates 2020 C19 uprate'!$A$3:$D$172,4,FALSE)</f>
        <v>288.95847903503716</v>
      </c>
      <c r="E48" s="41">
        <v>342.72</v>
      </c>
      <c r="F48" s="41">
        <f t="shared" si="12"/>
        <v>631.67847903503718</v>
      </c>
      <c r="G48" s="41">
        <f t="shared" si="13"/>
        <v>396.53249999999997</v>
      </c>
      <c r="H48" s="41" t="str">
        <f t="shared" si="14"/>
        <v>Eligible</v>
      </c>
      <c r="I48" s="41">
        <f t="shared" si="15"/>
        <v>235.14597903503721</v>
      </c>
      <c r="J48" s="42">
        <f>VLOOKUP(A48,'[1]Table 2'!$A$3:$B$154,2,FALSE)</f>
        <v>66.5</v>
      </c>
      <c r="K48" s="41">
        <f t="shared" si="16"/>
        <v>0</v>
      </c>
      <c r="L48" s="43">
        <f t="shared" si="17"/>
        <v>0.8351648351648352</v>
      </c>
      <c r="M48" s="43">
        <f t="shared" si="18"/>
        <v>0.4175824175824176</v>
      </c>
      <c r="N48" s="44">
        <f>VLOOKUP(A48,'[1]BRMA LA Names'!$A$2:$B$153,2,FALSE)</f>
        <v>671.47765235508712</v>
      </c>
      <c r="O48" s="45">
        <f t="shared" si="19"/>
        <v>2.1082500858872435</v>
      </c>
      <c r="P48" s="45">
        <f t="shared" si="20"/>
        <v>1.0541250429436217</v>
      </c>
      <c r="Q48" s="46">
        <f t="shared" si="21"/>
        <v>0.27894295302013422</v>
      </c>
      <c r="R48" s="47">
        <f>VLOOKUP(B48,[2]Sheet1!$B$3:$C$15,2,FALSE)</f>
        <v>0.25471001996931208</v>
      </c>
      <c r="S48" s="48" t="s">
        <v>25</v>
      </c>
      <c r="T48" s="48" t="s">
        <v>51</v>
      </c>
    </row>
    <row r="49" spans="1:20" ht="14.25" thickTop="1" thickBot="1" x14ac:dyDescent="0.25">
      <c r="A49" s="1" t="s">
        <v>142</v>
      </c>
      <c r="B49" s="1" t="s">
        <v>77</v>
      </c>
      <c r="C49" s="41">
        <f>VLOOKUP($A49,'[1]LHA Rates 2020 C19 uprate'!$A$3:$D$172,3,FALSE)</f>
        <v>89.5</v>
      </c>
      <c r="D49" s="41">
        <f>VLOOKUP($A49,'[1]LHA Rates 2020 C19 uprate'!$A$3:$D$172,4,FALSE)</f>
        <v>388.89900561858383</v>
      </c>
      <c r="E49" s="41">
        <v>342.72</v>
      </c>
      <c r="F49" s="41">
        <f t="shared" si="12"/>
        <v>731.61900561858386</v>
      </c>
      <c r="G49" s="41">
        <f t="shared" si="13"/>
        <v>396.53249999999997</v>
      </c>
      <c r="H49" s="41" t="str">
        <f t="shared" si="14"/>
        <v>Eligible</v>
      </c>
      <c r="I49" s="41">
        <f t="shared" si="15"/>
        <v>335.08650561858389</v>
      </c>
      <c r="J49" s="42">
        <f>VLOOKUP(A49,'[1]Table 2'!$A$3:$B$154,2,FALSE)</f>
        <v>89.5</v>
      </c>
      <c r="K49" s="41">
        <f t="shared" si="16"/>
        <v>0</v>
      </c>
      <c r="L49" s="43">
        <f t="shared" si="17"/>
        <v>1.1240188383045526</v>
      </c>
      <c r="M49" s="43">
        <f t="shared" si="18"/>
        <v>0.56200941915227631</v>
      </c>
      <c r="N49" s="44">
        <f>VLOOKUP(A49,'[1]BRMA LA Names'!$A$2:$B$153,2,FALSE)</f>
        <v>740.20977981350154</v>
      </c>
      <c r="O49" s="45">
        <f t="shared" si="19"/>
        <v>2.3240495441554208</v>
      </c>
      <c r="P49" s="45">
        <f t="shared" si="20"/>
        <v>1.1620247720777104</v>
      </c>
      <c r="Q49" s="46">
        <f t="shared" si="21"/>
        <v>0.37541946308724833</v>
      </c>
      <c r="R49" s="47">
        <f>VLOOKUP(B49,[2]Sheet1!$B$3:$C$15,2,FALSE)</f>
        <v>0.25471001996931208</v>
      </c>
      <c r="S49" s="48" t="s">
        <v>25</v>
      </c>
      <c r="T49" s="48" t="s">
        <v>51</v>
      </c>
    </row>
    <row r="50" spans="1:20" ht="14.25" thickTop="1" thickBot="1" x14ac:dyDescent="0.25">
      <c r="A50" s="1" t="s">
        <v>143</v>
      </c>
      <c r="B50" s="1" t="s">
        <v>77</v>
      </c>
      <c r="C50" s="41">
        <f>VLOOKUP($A50,'[1]LHA Rates 2020 C19 uprate'!$A$3:$D$172,3,FALSE)</f>
        <v>80</v>
      </c>
      <c r="D50" s="41">
        <f>VLOOKUP($A50,'[1]LHA Rates 2020 C19 uprate'!$A$3:$D$172,4,FALSE)</f>
        <v>347.61922289929282</v>
      </c>
      <c r="E50" s="41">
        <v>342.72</v>
      </c>
      <c r="F50" s="41">
        <f t="shared" si="12"/>
        <v>690.33922289929285</v>
      </c>
      <c r="G50" s="41">
        <f t="shared" si="13"/>
        <v>396.53249999999997</v>
      </c>
      <c r="H50" s="41" t="str">
        <f t="shared" si="14"/>
        <v>Eligible</v>
      </c>
      <c r="I50" s="41">
        <f t="shared" si="15"/>
        <v>293.80672289929288</v>
      </c>
      <c r="J50" s="42">
        <f>VLOOKUP(A50,'[1]Table 2'!$A$3:$B$154,2,FALSE)</f>
        <v>80</v>
      </c>
      <c r="K50" s="41">
        <f t="shared" si="16"/>
        <v>0</v>
      </c>
      <c r="L50" s="43">
        <f t="shared" si="17"/>
        <v>1.0047095761381475</v>
      </c>
      <c r="M50" s="43">
        <f t="shared" si="18"/>
        <v>0.50235478806907374</v>
      </c>
      <c r="N50" s="44">
        <f>VLOOKUP(A50,'[1]BRMA LA Names'!$A$2:$B$153,2,FALSE)</f>
        <v>747.47434789294971</v>
      </c>
      <c r="O50" s="45">
        <f t="shared" si="19"/>
        <v>2.3468582351426992</v>
      </c>
      <c r="P50" s="45">
        <f t="shared" si="20"/>
        <v>1.1734291175713496</v>
      </c>
      <c r="Q50" s="46">
        <f t="shared" si="21"/>
        <v>0.33557046979865773</v>
      </c>
      <c r="R50" s="47">
        <f>VLOOKUP(B50,[2]Sheet1!$B$3:$C$15,2,FALSE)</f>
        <v>0.25471001996931208</v>
      </c>
      <c r="S50" s="48" t="s">
        <v>25</v>
      </c>
      <c r="T50" s="48" t="s">
        <v>51</v>
      </c>
    </row>
    <row r="51" spans="1:20" ht="14.25" thickTop="1" thickBot="1" x14ac:dyDescent="0.25">
      <c r="A51" s="1" t="s">
        <v>145</v>
      </c>
      <c r="B51" s="1" t="s">
        <v>77</v>
      </c>
      <c r="C51" s="41">
        <f>VLOOKUP($A51,'[1]LHA Rates 2020 C19 uprate'!$A$3:$D$172,3,FALSE)</f>
        <v>80.55</v>
      </c>
      <c r="D51" s="41">
        <f>VLOOKUP($A51,'[1]LHA Rates 2020 C19 uprate'!$A$3:$D$172,4,FALSE)</f>
        <v>350.00910505672545</v>
      </c>
      <c r="E51" s="41">
        <v>342.72</v>
      </c>
      <c r="F51" s="41">
        <f t="shared" si="12"/>
        <v>692.72910505672553</v>
      </c>
      <c r="G51" s="41">
        <f t="shared" si="13"/>
        <v>396.53249999999997</v>
      </c>
      <c r="H51" s="41" t="str">
        <f t="shared" si="14"/>
        <v>Eligible</v>
      </c>
      <c r="I51" s="41">
        <f t="shared" si="15"/>
        <v>296.19660505672556</v>
      </c>
      <c r="J51" s="42">
        <f>VLOOKUP(A51,'[1]Table 2'!$A$3:$B$154,2,FALSE)</f>
        <v>80.55</v>
      </c>
      <c r="K51" s="41">
        <f t="shared" si="16"/>
        <v>0</v>
      </c>
      <c r="L51" s="43">
        <f t="shared" si="17"/>
        <v>1.0116169544740974</v>
      </c>
      <c r="M51" s="43">
        <f t="shared" si="18"/>
        <v>0.50580847723704869</v>
      </c>
      <c r="N51" s="44">
        <f>VLOOKUP(A51,'[1]BRMA LA Names'!$A$2:$B$153,2,FALSE)</f>
        <v>667.0135481049241</v>
      </c>
      <c r="O51" s="45">
        <f t="shared" si="19"/>
        <v>2.0942340599840632</v>
      </c>
      <c r="P51" s="45">
        <f t="shared" si="20"/>
        <v>1.0471170299920316</v>
      </c>
      <c r="Q51" s="46">
        <f t="shared" si="21"/>
        <v>0.33787751677852346</v>
      </c>
      <c r="R51" s="47">
        <f>VLOOKUP(B51,[2]Sheet1!$B$3:$C$15,2,FALSE)</f>
        <v>0.25471001996931208</v>
      </c>
      <c r="S51" s="48" t="s">
        <v>25</v>
      </c>
      <c r="T51" s="48" t="s">
        <v>51</v>
      </c>
    </row>
    <row r="52" spans="1:20" ht="14.25" thickTop="1" thickBot="1" x14ac:dyDescent="0.25">
      <c r="A52" s="48" t="s">
        <v>40</v>
      </c>
      <c r="B52" s="48" t="s">
        <v>28</v>
      </c>
      <c r="C52" s="41">
        <f>VLOOKUP($A52,'[1]LHA Rates 2020 C19 uprate'!$A$3:$D$172,3,FALSE)</f>
        <v>78.59</v>
      </c>
      <c r="D52" s="41">
        <f>VLOOKUP($A52,'[1]LHA Rates 2020 C19 uprate'!$A$3:$D$172,4,FALSE)</f>
        <v>341.49243409569277</v>
      </c>
      <c r="E52" s="41">
        <v>342.72</v>
      </c>
      <c r="F52" s="41">
        <f t="shared" si="12"/>
        <v>684.21243409569274</v>
      </c>
      <c r="G52" s="41">
        <f t="shared" si="13"/>
        <v>396.53249999999997</v>
      </c>
      <c r="H52" s="41" t="str">
        <f t="shared" si="14"/>
        <v>Eligible</v>
      </c>
      <c r="I52" s="41">
        <f t="shared" si="15"/>
        <v>287.67993409569277</v>
      </c>
      <c r="J52" s="42">
        <f>VLOOKUP(A52,'[1]Table 2'!$A$3:$B$154,2,FALSE)</f>
        <v>78.59</v>
      </c>
      <c r="K52" s="41">
        <f t="shared" si="16"/>
        <v>0</v>
      </c>
      <c r="L52" s="49">
        <f>$C52/(4.15*17.5)</f>
        <v>1.0821342512908778</v>
      </c>
      <c r="M52" s="49">
        <f>$C52/(4.15*35)</f>
        <v>0.54106712564543891</v>
      </c>
      <c r="N52" s="50"/>
      <c r="O52" s="46"/>
      <c r="P52" s="46"/>
      <c r="Q52" s="46">
        <f t="shared" si="21"/>
        <v>0.32965604026845641</v>
      </c>
      <c r="R52" s="47">
        <f>VLOOKUP(B52,[2]Sheet1!$B$3:$C$15,2,FALSE)</f>
        <v>0.3508700622168312</v>
      </c>
      <c r="S52" s="48" t="s">
        <v>25</v>
      </c>
      <c r="T52" s="48" t="s">
        <v>41</v>
      </c>
    </row>
    <row r="53" spans="1:20" ht="14.25" thickTop="1" thickBot="1" x14ac:dyDescent="0.25">
      <c r="A53" s="1" t="s">
        <v>55</v>
      </c>
      <c r="B53" s="1" t="s">
        <v>28</v>
      </c>
      <c r="C53" s="41">
        <f>VLOOKUP($A53,'[1]LHA Rates 2020 C19 uprate'!$A$3:$D$172,3,FALSE)</f>
        <v>86.5</v>
      </c>
      <c r="D53" s="41">
        <f>VLOOKUP($A53,'[1]LHA Rates 2020 C19 uprate'!$A$3:$D$172,4,FALSE)</f>
        <v>375.86328475986033</v>
      </c>
      <c r="E53" s="41">
        <v>342.72</v>
      </c>
      <c r="F53" s="41">
        <f t="shared" si="12"/>
        <v>718.58328475986036</v>
      </c>
      <c r="G53" s="41">
        <f t="shared" si="13"/>
        <v>396.53249999999997</v>
      </c>
      <c r="H53" s="41" t="str">
        <f t="shared" si="14"/>
        <v>Eligible</v>
      </c>
      <c r="I53" s="41">
        <f t="shared" si="15"/>
        <v>322.05078475986039</v>
      </c>
      <c r="J53" s="42">
        <f>VLOOKUP(A53,'[1]Table 2'!$A$3:$B$154,2,FALSE)</f>
        <v>86.5</v>
      </c>
      <c r="K53" s="41">
        <f t="shared" si="16"/>
        <v>0</v>
      </c>
      <c r="L53" s="43">
        <f t="shared" ref="L53:L84" si="22">$C53/(4.55*17.5)</f>
        <v>1.0863422291993721</v>
      </c>
      <c r="M53" s="43">
        <f t="shared" ref="M53:M84" si="23">$C53/(4.55*35)</f>
        <v>0.54317111459968603</v>
      </c>
      <c r="N53" s="44">
        <f>VLOOKUP(A53,'[1]BRMA LA Names'!$A$2:$B$153,2,FALSE)</f>
        <v>1020.1104396143827</v>
      </c>
      <c r="O53" s="45">
        <f t="shared" ref="O53:O77" si="24">(N53/4)/(4.55*17.5)</f>
        <v>3.2028585231220807</v>
      </c>
      <c r="P53" s="45">
        <f t="shared" ref="P53:P77" si="25">(N53/4)/(4.55*35)</f>
        <v>1.6014292615610404</v>
      </c>
      <c r="Q53" s="46">
        <f t="shared" si="21"/>
        <v>0.36283557046979864</v>
      </c>
      <c r="R53" s="47">
        <f>VLOOKUP(B53,[2]Sheet1!$B$3:$C$15,2,FALSE)</f>
        <v>0.3508700622168312</v>
      </c>
      <c r="S53" s="48" t="s">
        <v>25</v>
      </c>
      <c r="T53" s="48" t="s">
        <v>41</v>
      </c>
    </row>
    <row r="54" spans="1:20" ht="14.25" thickTop="1" thickBot="1" x14ac:dyDescent="0.25">
      <c r="A54" s="1" t="s">
        <v>61</v>
      </c>
      <c r="B54" s="1" t="s">
        <v>28</v>
      </c>
      <c r="C54" s="41">
        <f>VLOOKUP($A54,'[1]LHA Rates 2020 C19 uprate'!$A$3:$D$172,3,FALSE)</f>
        <v>98.96</v>
      </c>
      <c r="D54" s="41">
        <f>VLOOKUP($A54,'[1]LHA Rates 2020 C19 uprate'!$A$3:$D$172,4,FALSE)</f>
        <v>430.00497872642518</v>
      </c>
      <c r="E54" s="41">
        <v>342.72</v>
      </c>
      <c r="F54" s="41">
        <f t="shared" si="12"/>
        <v>772.72497872642521</v>
      </c>
      <c r="G54" s="41">
        <f t="shared" si="13"/>
        <v>396.53249999999997</v>
      </c>
      <c r="H54" s="41" t="str">
        <f t="shared" si="14"/>
        <v>Eligible</v>
      </c>
      <c r="I54" s="41">
        <f t="shared" si="15"/>
        <v>376.19247872642524</v>
      </c>
      <c r="J54" s="42">
        <f>VLOOKUP(A54,'[1]Table 2'!$A$3:$B$154,2,FALSE)</f>
        <v>98.96</v>
      </c>
      <c r="K54" s="41">
        <f t="shared" si="16"/>
        <v>0</v>
      </c>
      <c r="L54" s="43">
        <f t="shared" si="22"/>
        <v>1.2428257456828884</v>
      </c>
      <c r="M54" s="43">
        <f t="shared" si="23"/>
        <v>0.6214128728414442</v>
      </c>
      <c r="N54" s="44">
        <f>VLOOKUP(A54,'[1]BRMA LA Names'!$A$2:$B$153,2,FALSE)</f>
        <v>1321.8848383639283</v>
      </c>
      <c r="O54" s="45">
        <f t="shared" si="24"/>
        <v>4.1503448614252063</v>
      </c>
      <c r="P54" s="45">
        <f t="shared" si="25"/>
        <v>2.0751724307126032</v>
      </c>
      <c r="Q54" s="46">
        <f t="shared" si="21"/>
        <v>0.41510067114093957</v>
      </c>
      <c r="R54" s="47">
        <f>VLOOKUP(B54,[2]Sheet1!$B$3:$C$15,2,FALSE)</f>
        <v>0.3508700622168312</v>
      </c>
      <c r="S54" s="48" t="s">
        <v>25</v>
      </c>
      <c r="T54" s="48" t="s">
        <v>41</v>
      </c>
    </row>
    <row r="55" spans="1:20" ht="14.25" thickTop="1" thickBot="1" x14ac:dyDescent="0.25">
      <c r="A55" s="1" t="s">
        <v>78</v>
      </c>
      <c r="B55" s="1" t="s">
        <v>28</v>
      </c>
      <c r="C55" s="41">
        <f>VLOOKUP($A55,'[1]LHA Rates 2020 C19 uprate'!$A$3:$D$172,3,FALSE)</f>
        <v>78.59</v>
      </c>
      <c r="D55" s="41">
        <f>VLOOKUP($A55,'[1]LHA Rates 2020 C19 uprate'!$A$3:$D$172,4,FALSE)</f>
        <v>341.49243409569277</v>
      </c>
      <c r="E55" s="41">
        <v>342.72</v>
      </c>
      <c r="F55" s="41">
        <f t="shared" si="12"/>
        <v>684.21243409569274</v>
      </c>
      <c r="G55" s="41">
        <f t="shared" si="13"/>
        <v>396.53249999999997</v>
      </c>
      <c r="H55" s="41" t="str">
        <f t="shared" si="14"/>
        <v>Eligible</v>
      </c>
      <c r="I55" s="41">
        <f t="shared" si="15"/>
        <v>287.67993409569277</v>
      </c>
      <c r="J55" s="42">
        <f>VLOOKUP(A55,'[1]Table 2'!$A$3:$B$154,2,FALSE)</f>
        <v>78.59</v>
      </c>
      <c r="K55" s="41">
        <f t="shared" si="16"/>
        <v>0</v>
      </c>
      <c r="L55" s="43">
        <f t="shared" si="22"/>
        <v>0.98700156985871279</v>
      </c>
      <c r="M55" s="43">
        <f t="shared" si="23"/>
        <v>0.4935007849293564</v>
      </c>
      <c r="N55" s="44">
        <f>VLOOKUP(A55,'[1]BRMA LA Names'!$A$2:$B$153,2,FALSE)</f>
        <v>840.2987244485364</v>
      </c>
      <c r="O55" s="45">
        <f t="shared" si="24"/>
        <v>2.6383005477191097</v>
      </c>
      <c r="P55" s="45">
        <f t="shared" si="25"/>
        <v>1.3191502738595549</v>
      </c>
      <c r="Q55" s="46">
        <f t="shared" si="21"/>
        <v>0.32965604026845641</v>
      </c>
      <c r="R55" s="47">
        <f>VLOOKUP(B55,[2]Sheet1!$B$3:$C$15,2,FALSE)</f>
        <v>0.3508700622168312</v>
      </c>
      <c r="S55" s="48" t="s">
        <v>25</v>
      </c>
      <c r="T55" s="48" t="s">
        <v>41</v>
      </c>
    </row>
    <row r="56" spans="1:20" ht="14.25" thickTop="1" thickBot="1" x14ac:dyDescent="0.25">
      <c r="A56" s="1" t="s">
        <v>82</v>
      </c>
      <c r="B56" s="1" t="s">
        <v>28</v>
      </c>
      <c r="C56" s="41">
        <f>VLOOKUP($A56,'[1]LHA Rates 2020 C19 uprate'!$A$3:$D$172,3,FALSE)</f>
        <v>101.61</v>
      </c>
      <c r="D56" s="41">
        <f>VLOOKUP($A56,'[1]LHA Rates 2020 C19 uprate'!$A$3:$D$172,4,FALSE)</f>
        <v>441.51986548496427</v>
      </c>
      <c r="E56" s="41">
        <v>342.72</v>
      </c>
      <c r="F56" s="41">
        <f t="shared" si="12"/>
        <v>784.2398654849643</v>
      </c>
      <c r="G56" s="41">
        <f t="shared" si="13"/>
        <v>396.53249999999997</v>
      </c>
      <c r="H56" s="41" t="str">
        <f t="shared" si="14"/>
        <v>Eligible</v>
      </c>
      <c r="I56" s="41">
        <f t="shared" si="15"/>
        <v>387.70736548496433</v>
      </c>
      <c r="J56" s="42">
        <f>VLOOKUP(A56,'[1]Table 2'!$A$3:$B$154,2,FALSE)</f>
        <v>101.61</v>
      </c>
      <c r="K56" s="41">
        <f t="shared" si="16"/>
        <v>0</v>
      </c>
      <c r="L56" s="43">
        <f t="shared" si="22"/>
        <v>1.2761067503924646</v>
      </c>
      <c r="M56" s="43">
        <f t="shared" si="23"/>
        <v>0.63805337519623229</v>
      </c>
      <c r="N56" s="44">
        <f>VLOOKUP(A56,'[1]BRMA LA Names'!$A$2:$B$153,2,FALSE)</f>
        <v>1051.2047871852787</v>
      </c>
      <c r="O56" s="45">
        <f t="shared" si="24"/>
        <v>3.3004859880228534</v>
      </c>
      <c r="P56" s="45">
        <f t="shared" si="25"/>
        <v>1.6502429940114267</v>
      </c>
      <c r="Q56" s="46">
        <f t="shared" si="21"/>
        <v>0.42621644295302014</v>
      </c>
      <c r="R56" s="47">
        <f>VLOOKUP(B56,[2]Sheet1!$B$3:$C$15,2,FALSE)</f>
        <v>0.3508700622168312</v>
      </c>
      <c r="S56" s="48" t="s">
        <v>25</v>
      </c>
      <c r="T56" s="48" t="s">
        <v>41</v>
      </c>
    </row>
    <row r="57" spans="1:20" ht="14.25" thickTop="1" thickBot="1" x14ac:dyDescent="0.25">
      <c r="A57" s="1" t="s">
        <v>92</v>
      </c>
      <c r="B57" s="1" t="s">
        <v>28</v>
      </c>
      <c r="C57" s="41">
        <f>VLOOKUP($A57,'[1]LHA Rates 2020 C19 uprate'!$A$3:$D$172,3,FALSE)</f>
        <v>74.81</v>
      </c>
      <c r="D57" s="41">
        <f>VLOOKUP($A57,'[1]LHA Rates 2020 C19 uprate'!$A$3:$D$172,4,FALSE)</f>
        <v>325.06742581370122</v>
      </c>
      <c r="E57" s="41">
        <v>342.72</v>
      </c>
      <c r="F57" s="41">
        <f t="shared" si="12"/>
        <v>667.78742581370125</v>
      </c>
      <c r="G57" s="41">
        <f t="shared" si="13"/>
        <v>396.53249999999997</v>
      </c>
      <c r="H57" s="41" t="str">
        <f t="shared" si="14"/>
        <v>Eligible</v>
      </c>
      <c r="I57" s="41">
        <f t="shared" si="15"/>
        <v>271.25492581370128</v>
      </c>
      <c r="J57" s="42">
        <f>VLOOKUP(A57,'[1]Table 2'!$A$3:$B$154,2,FALSE)</f>
        <v>74.81</v>
      </c>
      <c r="K57" s="41">
        <f t="shared" si="16"/>
        <v>0</v>
      </c>
      <c r="L57" s="43">
        <f t="shared" si="22"/>
        <v>0.93952904238618529</v>
      </c>
      <c r="M57" s="43">
        <f t="shared" si="23"/>
        <v>0.46976452119309264</v>
      </c>
      <c r="N57" s="44">
        <f>VLOOKUP(A57,'[1]BRMA LA Names'!$A$2:$B$153,2,FALSE)</f>
        <v>1151.3407273235696</v>
      </c>
      <c r="O57" s="45">
        <f t="shared" si="24"/>
        <v>3.6148845441870319</v>
      </c>
      <c r="P57" s="45">
        <f t="shared" si="25"/>
        <v>1.8074422720935159</v>
      </c>
      <c r="Q57" s="46">
        <f t="shared" si="21"/>
        <v>0.31380033557046982</v>
      </c>
      <c r="R57" s="47">
        <f>VLOOKUP(B57,[2]Sheet1!$B$3:$C$15,2,FALSE)</f>
        <v>0.3508700622168312</v>
      </c>
      <c r="S57" s="48" t="s">
        <v>25</v>
      </c>
      <c r="T57" s="48" t="s">
        <v>41</v>
      </c>
    </row>
    <row r="58" spans="1:20" ht="14.25" thickTop="1" thickBot="1" x14ac:dyDescent="0.25">
      <c r="A58" s="1" t="s">
        <v>158</v>
      </c>
      <c r="B58" s="1" t="s">
        <v>28</v>
      </c>
      <c r="C58" s="41">
        <f>VLOOKUP($A58,'[1]LHA Rates 2020 C19 uprate'!$A$3:$D$172,3,FALSE)</f>
        <v>78.81</v>
      </c>
      <c r="D58" s="41">
        <f>VLOOKUP($A58,'[1]LHA Rates 2020 C19 uprate'!$A$3:$D$172,4,FALSE)</f>
        <v>342.44838695866582</v>
      </c>
      <c r="E58" s="41">
        <v>342.72</v>
      </c>
      <c r="F58" s="41">
        <f t="shared" si="12"/>
        <v>685.16838695866591</v>
      </c>
      <c r="G58" s="41">
        <f t="shared" si="13"/>
        <v>396.53249999999997</v>
      </c>
      <c r="H58" s="41" t="str">
        <f t="shared" si="14"/>
        <v>Eligible</v>
      </c>
      <c r="I58" s="41">
        <f t="shared" si="15"/>
        <v>288.63588695866594</v>
      </c>
      <c r="J58" s="42">
        <f>VLOOKUP(A58,'[1]Table 2'!$A$3:$B$154,2,FALSE)</f>
        <v>78.81</v>
      </c>
      <c r="K58" s="41">
        <f t="shared" si="16"/>
        <v>0</v>
      </c>
      <c r="L58" s="43">
        <f t="shared" si="22"/>
        <v>0.98976452119309266</v>
      </c>
      <c r="M58" s="43">
        <f t="shared" si="23"/>
        <v>0.49488226059654633</v>
      </c>
      <c r="N58" s="44">
        <f>VLOOKUP(A58,'[1]BRMA LA Names'!$A$2:$B$153,2,FALSE)</f>
        <v>824.40129704417029</v>
      </c>
      <c r="O58" s="45">
        <f t="shared" si="24"/>
        <v>2.5883871178780855</v>
      </c>
      <c r="P58" s="45">
        <f t="shared" si="25"/>
        <v>1.2941935589390428</v>
      </c>
      <c r="Q58" s="46">
        <f t="shared" si="21"/>
        <v>0.33057885906040269</v>
      </c>
      <c r="R58" s="47">
        <f>VLOOKUP(B58,[2]Sheet1!$B$3:$C$15,2,FALSE)</f>
        <v>0.3508700622168312</v>
      </c>
      <c r="S58" s="48" t="s">
        <v>25</v>
      </c>
      <c r="T58" s="48" t="s">
        <v>41</v>
      </c>
    </row>
    <row r="59" spans="1:20" ht="14.25" thickTop="1" thickBot="1" x14ac:dyDescent="0.25">
      <c r="A59" s="1" t="s">
        <v>174</v>
      </c>
      <c r="B59" s="1" t="s">
        <v>28</v>
      </c>
      <c r="C59" s="41">
        <f>VLOOKUP($A59,'[1]LHA Rates 2020 C19 uprate'!$A$3:$D$172,3,FALSE)</f>
        <v>77.44</v>
      </c>
      <c r="D59" s="41">
        <f>VLOOKUP($A59,'[1]LHA Rates 2020 C19 uprate'!$A$3:$D$172,4,FALSE)</f>
        <v>336.49540776651543</v>
      </c>
      <c r="E59" s="41">
        <v>342.72</v>
      </c>
      <c r="F59" s="41">
        <f t="shared" si="12"/>
        <v>679.21540776651545</v>
      </c>
      <c r="G59" s="41">
        <f t="shared" si="13"/>
        <v>396.53249999999997</v>
      </c>
      <c r="H59" s="41" t="str">
        <f t="shared" si="14"/>
        <v>Eligible</v>
      </c>
      <c r="I59" s="41">
        <f t="shared" si="15"/>
        <v>282.68290776651548</v>
      </c>
      <c r="J59" s="42">
        <f>VLOOKUP(A59,'[1]Table 2'!$A$3:$B$154,2,FALSE)</f>
        <v>77.44</v>
      </c>
      <c r="K59" s="41">
        <f t="shared" si="16"/>
        <v>0</v>
      </c>
      <c r="L59" s="43">
        <f t="shared" si="22"/>
        <v>0.97255886970172678</v>
      </c>
      <c r="M59" s="43">
        <f t="shared" si="23"/>
        <v>0.48627943485086339</v>
      </c>
      <c r="N59" s="44">
        <f>VLOOKUP(A59,'[1]BRMA LA Names'!$A$2:$B$153,2,FALSE)</f>
        <v>805.11111891136341</v>
      </c>
      <c r="O59" s="45">
        <f t="shared" si="24"/>
        <v>2.5278214094548304</v>
      </c>
      <c r="P59" s="45">
        <f t="shared" si="25"/>
        <v>1.2639107047274152</v>
      </c>
      <c r="Q59" s="46">
        <f t="shared" si="21"/>
        <v>0.32483221476510066</v>
      </c>
      <c r="R59" s="47">
        <f>VLOOKUP(B59,[2]Sheet1!$B$3:$C$15,2,FALSE)</f>
        <v>0.3508700622168312</v>
      </c>
      <c r="S59" s="48" t="s">
        <v>25</v>
      </c>
      <c r="T59" s="48" t="s">
        <v>41</v>
      </c>
    </row>
    <row r="60" spans="1:20" ht="14.25" thickTop="1" thickBot="1" x14ac:dyDescent="0.25">
      <c r="A60" s="1" t="s">
        <v>182</v>
      </c>
      <c r="B60" s="1" t="s">
        <v>28</v>
      </c>
      <c r="C60" s="41">
        <f>VLOOKUP($A60,'[1]LHA Rates 2020 C19 uprate'!$A$3:$D$172,3,FALSE)</f>
        <v>74.790000000000006</v>
      </c>
      <c r="D60" s="41">
        <f>VLOOKUP($A60,'[1]LHA Rates 2020 C19 uprate'!$A$3:$D$172,4,FALSE)</f>
        <v>324.98052100797639</v>
      </c>
      <c r="E60" s="41">
        <v>342.72</v>
      </c>
      <c r="F60" s="41">
        <f t="shared" si="12"/>
        <v>667.70052100797648</v>
      </c>
      <c r="G60" s="41">
        <f t="shared" si="13"/>
        <v>396.53249999999997</v>
      </c>
      <c r="H60" s="41" t="str">
        <f t="shared" si="14"/>
        <v>Eligible</v>
      </c>
      <c r="I60" s="41">
        <f t="shared" si="15"/>
        <v>271.16802100797651</v>
      </c>
      <c r="J60" s="42">
        <f>VLOOKUP(A60,'[1]Table 2'!$A$3:$B$154,2,FALSE)</f>
        <v>74.790000000000006</v>
      </c>
      <c r="K60" s="41">
        <f t="shared" si="16"/>
        <v>0</v>
      </c>
      <c r="L60" s="43">
        <f t="shared" si="22"/>
        <v>0.93927786499215082</v>
      </c>
      <c r="M60" s="43">
        <f t="shared" si="23"/>
        <v>0.46963893249607541</v>
      </c>
      <c r="N60" s="44">
        <f>VLOOKUP(A60,'[1]BRMA LA Names'!$A$2:$B$153,2,FALSE)</f>
        <v>872.47636594154733</v>
      </c>
      <c r="O60" s="45">
        <f t="shared" si="24"/>
        <v>2.7393292494240105</v>
      </c>
      <c r="P60" s="45">
        <f t="shared" si="25"/>
        <v>1.3696646247120052</v>
      </c>
      <c r="Q60" s="46">
        <f t="shared" si="21"/>
        <v>0.31371644295302015</v>
      </c>
      <c r="R60" s="47">
        <f>VLOOKUP(B60,[2]Sheet1!$B$3:$C$15,2,FALSE)</f>
        <v>0.3508700622168312</v>
      </c>
      <c r="S60" s="48" t="s">
        <v>25</v>
      </c>
      <c r="T60" s="48" t="s">
        <v>41</v>
      </c>
    </row>
    <row r="61" spans="1:20" ht="14.25" thickTop="1" thickBot="1" x14ac:dyDescent="0.25">
      <c r="A61" s="1" t="s">
        <v>198</v>
      </c>
      <c r="B61" s="1" t="s">
        <v>28</v>
      </c>
      <c r="C61" s="41">
        <f>VLOOKUP($A61,'[1]LHA Rates 2020 C19 uprate'!$A$3:$D$172,3,FALSE)</f>
        <v>83.5</v>
      </c>
      <c r="D61" s="41">
        <f>VLOOKUP($A61,'[1]LHA Rates 2020 C19 uprate'!$A$3:$D$172,4,FALSE)</f>
        <v>362.82756390113684</v>
      </c>
      <c r="E61" s="41">
        <v>342.72</v>
      </c>
      <c r="F61" s="41">
        <f t="shared" si="12"/>
        <v>705.54756390113687</v>
      </c>
      <c r="G61" s="41">
        <f t="shared" si="13"/>
        <v>396.53249999999997</v>
      </c>
      <c r="H61" s="41" t="str">
        <f t="shared" si="14"/>
        <v>Eligible</v>
      </c>
      <c r="I61" s="41">
        <f t="shared" si="15"/>
        <v>309.0150639011369</v>
      </c>
      <c r="J61" s="42">
        <f>VLOOKUP(A61,'[1]Table 2'!$A$3:$B$154,2,FALSE)</f>
        <v>83.5</v>
      </c>
      <c r="K61" s="41">
        <f t="shared" si="16"/>
        <v>0</v>
      </c>
      <c r="L61" s="43">
        <f t="shared" si="22"/>
        <v>1.0486656200941915</v>
      </c>
      <c r="M61" s="43">
        <f t="shared" si="23"/>
        <v>0.52433281004709575</v>
      </c>
      <c r="N61" s="44">
        <f>VLOOKUP(A61,'[1]BRMA LA Names'!$A$2:$B$153,2,FALSE)</f>
        <v>960.64671549615741</v>
      </c>
      <c r="O61" s="45">
        <f t="shared" si="24"/>
        <v>3.0161592323270248</v>
      </c>
      <c r="P61" s="45">
        <f t="shared" si="25"/>
        <v>1.5080796161635124</v>
      </c>
      <c r="Q61" s="46">
        <f t="shared" si="21"/>
        <v>0.35025167785234901</v>
      </c>
      <c r="R61" s="47">
        <f>VLOOKUP(B61,[2]Sheet1!$B$3:$C$15,2,FALSE)</f>
        <v>0.3508700622168312</v>
      </c>
      <c r="S61" s="48" t="s">
        <v>25</v>
      </c>
      <c r="T61" s="48" t="s">
        <v>41</v>
      </c>
    </row>
    <row r="62" spans="1:20" ht="14.25" thickTop="1" thickBot="1" x14ac:dyDescent="0.25">
      <c r="A62" s="1" t="s">
        <v>203</v>
      </c>
      <c r="B62" s="1" t="s">
        <v>28</v>
      </c>
      <c r="C62" s="41">
        <f>VLOOKUP($A62,'[1]LHA Rates 2020 C19 uprate'!$A$3:$D$172,3,FALSE)</f>
        <v>71.5</v>
      </c>
      <c r="D62" s="41">
        <f>VLOOKUP($A62,'[1]LHA Rates 2020 C19 uprate'!$A$3:$D$172,4,FALSE)</f>
        <v>310.68468046624292</v>
      </c>
      <c r="E62" s="41">
        <v>342.72</v>
      </c>
      <c r="F62" s="41">
        <f t="shared" si="12"/>
        <v>653.40468046624301</v>
      </c>
      <c r="G62" s="41">
        <f t="shared" si="13"/>
        <v>396.53249999999997</v>
      </c>
      <c r="H62" s="41" t="str">
        <f t="shared" si="14"/>
        <v>Eligible</v>
      </c>
      <c r="I62" s="41">
        <f t="shared" si="15"/>
        <v>256.87218046624304</v>
      </c>
      <c r="J62" s="42">
        <f>VLOOKUP(A62,'[1]Table 2'!$A$3:$B$154,2,FALSE)</f>
        <v>71.5</v>
      </c>
      <c r="K62" s="41">
        <f t="shared" si="16"/>
        <v>0</v>
      </c>
      <c r="L62" s="43">
        <f t="shared" si="22"/>
        <v>0.89795918367346939</v>
      </c>
      <c r="M62" s="43">
        <f t="shared" si="23"/>
        <v>0.44897959183673469</v>
      </c>
      <c r="N62" s="44">
        <f>VLOOKUP(A62,'[1]BRMA LA Names'!$A$2:$B$153,2,FALSE)</f>
        <v>746.74932360973014</v>
      </c>
      <c r="O62" s="45">
        <f t="shared" si="24"/>
        <v>2.3445818637668134</v>
      </c>
      <c r="P62" s="45">
        <f t="shared" si="25"/>
        <v>1.1722909318834067</v>
      </c>
      <c r="Q62" s="46">
        <f t="shared" si="21"/>
        <v>0.29991610738255031</v>
      </c>
      <c r="R62" s="47">
        <f>VLOOKUP(B62,[2]Sheet1!$B$3:$C$15,2,FALSE)</f>
        <v>0.3508700622168312</v>
      </c>
      <c r="S62" s="48" t="s">
        <v>25</v>
      </c>
      <c r="T62" s="48" t="s">
        <v>41</v>
      </c>
    </row>
    <row r="63" spans="1:20" ht="14.25" thickTop="1" thickBot="1" x14ac:dyDescent="0.25">
      <c r="A63" s="1" t="s">
        <v>71</v>
      </c>
      <c r="B63" s="1" t="s">
        <v>47</v>
      </c>
      <c r="C63" s="41">
        <f>VLOOKUP($A63,'[1]LHA Rates 2020 C19 uprate'!$A$3:$D$172,3,FALSE)</f>
        <v>82.85</v>
      </c>
      <c r="D63" s="41">
        <f>VLOOKUP($A63,'[1]LHA Rates 2020 C19 uprate'!$A$3:$D$172,4,FALSE)</f>
        <v>360.00315771508008</v>
      </c>
      <c r="E63" s="41">
        <v>342.72</v>
      </c>
      <c r="F63" s="41">
        <f t="shared" si="12"/>
        <v>702.72315771508011</v>
      </c>
      <c r="G63" s="41">
        <f t="shared" si="13"/>
        <v>396.53249999999997</v>
      </c>
      <c r="H63" s="41" t="str">
        <f t="shared" si="14"/>
        <v>Eligible</v>
      </c>
      <c r="I63" s="41">
        <f t="shared" si="15"/>
        <v>306.19065771508014</v>
      </c>
      <c r="J63" s="42">
        <f>VLOOKUP(A63,'[1]Table 2'!$A$3:$B$154,2,FALSE)</f>
        <v>82.85</v>
      </c>
      <c r="K63" s="41">
        <f t="shared" si="16"/>
        <v>0</v>
      </c>
      <c r="L63" s="43">
        <f t="shared" si="22"/>
        <v>1.040502354788069</v>
      </c>
      <c r="M63" s="43">
        <f t="shared" si="23"/>
        <v>0.52025117739403448</v>
      </c>
      <c r="N63" s="44">
        <f>VLOOKUP(A63,'[1]BRMA LA Names'!$A$2:$B$153,2,FALSE)</f>
        <v>647.23982868090059</v>
      </c>
      <c r="O63" s="45">
        <f t="shared" si="24"/>
        <v>2.0321501685428589</v>
      </c>
      <c r="P63" s="45">
        <f t="shared" si="25"/>
        <v>1.0160750842714295</v>
      </c>
      <c r="Q63" s="46">
        <f t="shared" si="21"/>
        <v>0.34752516778523485</v>
      </c>
      <c r="R63" s="47">
        <f>VLOOKUP(B63,[2]Sheet1!$B$3:$C$15,2,FALSE)</f>
        <v>0.35227920610439672</v>
      </c>
      <c r="S63" s="48" t="s">
        <v>25</v>
      </c>
      <c r="T63" s="48" t="s">
        <v>72</v>
      </c>
    </row>
    <row r="64" spans="1:20" ht="14.25" thickTop="1" thickBot="1" x14ac:dyDescent="0.25">
      <c r="A64" s="1" t="s">
        <v>27</v>
      </c>
      <c r="B64" s="48" t="s">
        <v>28</v>
      </c>
      <c r="C64" s="41">
        <f>VLOOKUP($A64,'[1]LHA Rates 2020 C19 uprate'!$A$3:$D$172,3,FALSE)</f>
        <v>78</v>
      </c>
      <c r="D64" s="41">
        <f>VLOOKUP($A64,'[1]LHA Rates 2020 C19 uprate'!$A$3:$D$172,4,FALSE)</f>
        <v>338.92874232681049</v>
      </c>
      <c r="E64" s="41">
        <v>342.72</v>
      </c>
      <c r="F64" s="41">
        <f t="shared" si="12"/>
        <v>681.64874232681052</v>
      </c>
      <c r="G64" s="41">
        <f t="shared" si="13"/>
        <v>396.53249999999997</v>
      </c>
      <c r="H64" s="41" t="str">
        <f t="shared" si="14"/>
        <v>Eligible</v>
      </c>
      <c r="I64" s="41">
        <f t="shared" si="15"/>
        <v>285.11624232681055</v>
      </c>
      <c r="J64" s="42">
        <f>VLOOKUP(A64,'[1]Table 2'!$A$3:$B$154,2,FALSE)</f>
        <v>78</v>
      </c>
      <c r="K64" s="41">
        <f t="shared" si="16"/>
        <v>0</v>
      </c>
      <c r="L64" s="43">
        <f t="shared" si="22"/>
        <v>0.97959183673469385</v>
      </c>
      <c r="M64" s="43">
        <f t="shared" si="23"/>
        <v>0.48979591836734693</v>
      </c>
      <c r="N64" s="44">
        <f>VLOOKUP(A64,'[1]BRMA LA Names'!$A$2:$B$153,2,FALSE)</f>
        <v>787.71144825436704</v>
      </c>
      <c r="O64" s="45">
        <f t="shared" si="24"/>
        <v>2.4731913602962861</v>
      </c>
      <c r="P64" s="45">
        <f t="shared" si="25"/>
        <v>1.236595680148143</v>
      </c>
      <c r="Q64" s="46">
        <f t="shared" si="21"/>
        <v>0.32718120805369127</v>
      </c>
      <c r="R64" s="47">
        <f>VLOOKUP(B64,[2]Sheet1!$B$3:$C$15,2,FALSE)</f>
        <v>0.3508700622168312</v>
      </c>
      <c r="S64" s="1"/>
      <c r="T64" s="1"/>
    </row>
    <row r="65" spans="1:20" ht="14.25" thickTop="1" thickBot="1" x14ac:dyDescent="0.25">
      <c r="A65" s="48" t="s">
        <v>29</v>
      </c>
      <c r="B65" s="48" t="s">
        <v>28</v>
      </c>
      <c r="C65" s="41">
        <f>VLOOKUP($A65,'[1]LHA Rates 2020 C19 uprate'!$A$3:$D$172,3,FALSE)</f>
        <v>78.59</v>
      </c>
      <c r="D65" s="41">
        <f>VLOOKUP($A65,'[1]LHA Rates 2020 C19 uprate'!$A$3:$D$172,4,FALSE)</f>
        <v>341.49243409569277</v>
      </c>
      <c r="E65" s="41">
        <v>342.72</v>
      </c>
      <c r="F65" s="41">
        <f t="shared" si="12"/>
        <v>684.21243409569274</v>
      </c>
      <c r="G65" s="41">
        <f t="shared" si="13"/>
        <v>396.53249999999997</v>
      </c>
      <c r="H65" s="41" t="str">
        <f t="shared" si="14"/>
        <v>Eligible</v>
      </c>
      <c r="I65" s="41">
        <f t="shared" si="15"/>
        <v>287.67993409569277</v>
      </c>
      <c r="J65" s="42">
        <f>VLOOKUP(A65,'[1]Table 2'!$A$3:$B$154,2,FALSE)</f>
        <v>78.59</v>
      </c>
      <c r="K65" s="41">
        <f t="shared" si="16"/>
        <v>0</v>
      </c>
      <c r="L65" s="43">
        <f t="shared" si="22"/>
        <v>0.98700156985871279</v>
      </c>
      <c r="M65" s="43">
        <f t="shared" si="23"/>
        <v>0.4935007849293564</v>
      </c>
      <c r="N65" s="44">
        <f>VLOOKUP(A65,'[1]BRMA LA Names'!$A$2:$B$153,2,FALSE)</f>
        <v>1141.0883610962894</v>
      </c>
      <c r="O65" s="45">
        <f t="shared" si="24"/>
        <v>3.5826950112913325</v>
      </c>
      <c r="P65" s="45">
        <f t="shared" si="25"/>
        <v>1.7913475056456662</v>
      </c>
      <c r="Q65" s="46">
        <f t="shared" si="21"/>
        <v>0.32965604026845641</v>
      </c>
      <c r="R65" s="47">
        <f>VLOOKUP(B65,[2]Sheet1!$B$3:$C$15,2,FALSE)</f>
        <v>0.3508700622168312</v>
      </c>
      <c r="S65" s="1"/>
      <c r="T65" s="1"/>
    </row>
    <row r="66" spans="1:20" ht="16.5" thickTop="1" thickBot="1" x14ac:dyDescent="0.3">
      <c r="A66" s="51" t="s">
        <v>43</v>
      </c>
      <c r="B66" s="48" t="s">
        <v>44</v>
      </c>
      <c r="C66" s="41">
        <f>VLOOKUP($A66,'[1]LHA Rates 2020 C19 uprate'!$A$3:$D$172,3,FALSE)</f>
        <v>105.82</v>
      </c>
      <c r="D66" s="41">
        <f>VLOOKUP($A66,'[1]LHA Rates 2020 C19 uprate'!$A$3:$D$172,4,FALSE)</f>
        <v>459.81332709003954</v>
      </c>
      <c r="E66" s="41">
        <v>342.72</v>
      </c>
      <c r="F66" s="41">
        <f t="shared" si="12"/>
        <v>802.53332709003962</v>
      </c>
      <c r="G66" s="41">
        <f t="shared" si="13"/>
        <v>396.53249999999997</v>
      </c>
      <c r="H66" s="41" t="str">
        <f t="shared" si="14"/>
        <v>Eligible</v>
      </c>
      <c r="I66" s="41">
        <f t="shared" si="15"/>
        <v>406.00082709003965</v>
      </c>
      <c r="J66" s="42">
        <f>VLOOKUP(A66,'[1]Table 2'!$A$3:$B$154,2,FALSE)</f>
        <v>105.82</v>
      </c>
      <c r="K66" s="41">
        <f t="shared" si="16"/>
        <v>0</v>
      </c>
      <c r="L66" s="43">
        <f t="shared" si="22"/>
        <v>1.3289795918367346</v>
      </c>
      <c r="M66" s="43">
        <f t="shared" si="23"/>
        <v>0.66448979591836732</v>
      </c>
      <c r="N66" s="44">
        <f>VLOOKUP(A66,'[1]BRMA LA Names'!$A$2:$B$153,2,FALSE)</f>
        <v>1320</v>
      </c>
      <c r="O66" s="45">
        <f t="shared" si="24"/>
        <v>4.1444270015698583</v>
      </c>
      <c r="P66" s="45">
        <f t="shared" si="25"/>
        <v>2.0722135007849292</v>
      </c>
      <c r="Q66" s="46">
        <f t="shared" si="21"/>
        <v>0.44387583892617444</v>
      </c>
      <c r="R66" s="47">
        <f>VLOOKUP(B66,[2]Sheet1!$B$3:$C$15,2,FALSE)</f>
        <v>0.31126051422229023</v>
      </c>
      <c r="S66" s="1"/>
      <c r="T66" s="1"/>
    </row>
    <row r="67" spans="1:20" ht="14.25" thickTop="1" thickBot="1" x14ac:dyDescent="0.25">
      <c r="A67" s="1" t="s">
        <v>46</v>
      </c>
      <c r="B67" s="48" t="s">
        <v>47</v>
      </c>
      <c r="C67" s="41">
        <f>VLOOKUP($A67,'[1]LHA Rates 2020 C19 uprate'!$A$3:$D$172,3,FALSE)</f>
        <v>79.569999999999993</v>
      </c>
      <c r="D67" s="41">
        <f>VLOOKUP($A67,'[1]LHA Rates 2020 C19 uprate'!$A$3:$D$172,4,FALSE)</f>
        <v>345.75076957620905</v>
      </c>
      <c r="E67" s="41">
        <v>342.72</v>
      </c>
      <c r="F67" s="41">
        <f t="shared" ref="F67:F98" si="26">D67+E67</f>
        <v>688.47076957620902</v>
      </c>
      <c r="G67" s="41">
        <f t="shared" ref="G67:G98" si="27">($AB$7*0.63)</f>
        <v>396.53249999999997</v>
      </c>
      <c r="H67" s="41" t="str">
        <f t="shared" ref="H67:H98" si="28">IF(F67&gt;G67,"Eligible","Not Elibilbe")</f>
        <v>Eligible</v>
      </c>
      <c r="I67" s="41">
        <f t="shared" ref="I67:I98" si="29">F67-G67</f>
        <v>291.93826957620905</v>
      </c>
      <c r="J67" s="42">
        <f>VLOOKUP(A67,'[1]Table 2'!$A$3:$B$154,2,FALSE)</f>
        <v>79.569999999999993</v>
      </c>
      <c r="K67" s="41">
        <f t="shared" ref="K67:K98" si="30">C67-J67</f>
        <v>0</v>
      </c>
      <c r="L67" s="43">
        <f t="shared" si="22"/>
        <v>0.99930926216640492</v>
      </c>
      <c r="M67" s="43">
        <f t="shared" si="23"/>
        <v>0.49965463108320246</v>
      </c>
      <c r="N67" s="44">
        <f>VLOOKUP(A67,'[1]BRMA LA Names'!$A$2:$B$153,2,FALSE)</f>
        <v>826.80813845463535</v>
      </c>
      <c r="O67" s="45">
        <f t="shared" si="24"/>
        <v>2.5959439197947733</v>
      </c>
      <c r="P67" s="45">
        <f t="shared" si="25"/>
        <v>1.2979719598973867</v>
      </c>
      <c r="Q67" s="46">
        <f t="shared" ref="Q67:Q98" si="31">$C67/$Z$1</f>
        <v>0.3337667785234899</v>
      </c>
      <c r="R67" s="47">
        <f>VLOOKUP(B67,[2]Sheet1!$B$3:$C$15,2,FALSE)</f>
        <v>0.35227920610439672</v>
      </c>
      <c r="S67" s="1"/>
      <c r="T67" s="1"/>
    </row>
    <row r="68" spans="1:20" ht="14.25" thickTop="1" thickBot="1" x14ac:dyDescent="0.25">
      <c r="A68" s="1" t="s">
        <v>53</v>
      </c>
      <c r="B68" s="48" t="s">
        <v>50</v>
      </c>
      <c r="C68" s="41">
        <f>VLOOKUP($A68,'[1]LHA Rates 2020 C19 uprate'!$A$3:$D$172,3,FALSE)</f>
        <v>60.18</v>
      </c>
      <c r="D68" s="41">
        <f>VLOOKUP($A68,'[1]LHA Rates 2020 C19 uprate'!$A$3:$D$172,4,FALSE)</f>
        <v>261.49656042599304</v>
      </c>
      <c r="E68" s="41">
        <v>342.72</v>
      </c>
      <c r="F68" s="41">
        <f t="shared" si="26"/>
        <v>604.21656042599307</v>
      </c>
      <c r="G68" s="41">
        <f t="shared" si="27"/>
        <v>396.53249999999997</v>
      </c>
      <c r="H68" s="41" t="str">
        <f t="shared" si="28"/>
        <v>Eligible</v>
      </c>
      <c r="I68" s="41">
        <f t="shared" si="29"/>
        <v>207.6840604259931</v>
      </c>
      <c r="J68" s="42">
        <f>VLOOKUP(A68,'[1]Table 2'!$A$3:$B$154,2,FALSE)</f>
        <v>60.18</v>
      </c>
      <c r="K68" s="41">
        <f t="shared" si="30"/>
        <v>0</v>
      </c>
      <c r="L68" s="43">
        <f t="shared" si="22"/>
        <v>0.75579277864992145</v>
      </c>
      <c r="M68" s="43">
        <f t="shared" si="23"/>
        <v>0.37789638932496072</v>
      </c>
      <c r="N68" s="44">
        <f>VLOOKUP(A68,'[1]BRMA LA Names'!$A$2:$B$153,2,FALSE)</f>
        <v>560.86184309933481</v>
      </c>
      <c r="O68" s="45">
        <f t="shared" si="24"/>
        <v>1.7609477020387279</v>
      </c>
      <c r="P68" s="45">
        <f t="shared" si="25"/>
        <v>0.88047385101936393</v>
      </c>
      <c r="Q68" s="46">
        <f t="shared" si="31"/>
        <v>0.25243288590604024</v>
      </c>
      <c r="R68" s="47">
        <f>VLOOKUP(B68,[2]Sheet1!$B$3:$C$15,2,FALSE)</f>
        <v>0.26242329205386095</v>
      </c>
      <c r="S68" s="1"/>
      <c r="T68" s="1"/>
    </row>
    <row r="69" spans="1:20" ht="14.25" thickTop="1" thickBot="1" x14ac:dyDescent="0.25">
      <c r="A69" s="1" t="s">
        <v>56</v>
      </c>
      <c r="B69" s="1" t="s">
        <v>57</v>
      </c>
      <c r="C69" s="41">
        <f>VLOOKUP($A69,'[1]LHA Rates 2020 C19 uprate'!$A$3:$D$172,3,FALSE)</f>
        <v>66.739999999999995</v>
      </c>
      <c r="D69" s="41">
        <f>VLOOKUP($A69,'[1]LHA Rates 2020 C19 uprate'!$A$3:$D$172,4,FALSE)</f>
        <v>290.00133670373498</v>
      </c>
      <c r="E69" s="41">
        <v>342.72</v>
      </c>
      <c r="F69" s="41">
        <f t="shared" si="26"/>
        <v>632.72133670373501</v>
      </c>
      <c r="G69" s="41">
        <f t="shared" si="27"/>
        <v>396.53249999999997</v>
      </c>
      <c r="H69" s="41" t="str">
        <f t="shared" si="28"/>
        <v>Eligible</v>
      </c>
      <c r="I69" s="41">
        <f t="shared" si="29"/>
        <v>236.18883670373503</v>
      </c>
      <c r="J69" s="42">
        <f>VLOOKUP(A69,'[1]Table 2'!$A$3:$B$154,2,FALSE)</f>
        <v>66.739999999999995</v>
      </c>
      <c r="K69" s="41">
        <f t="shared" si="30"/>
        <v>0</v>
      </c>
      <c r="L69" s="43">
        <f t="shared" si="22"/>
        <v>0.83817896389324953</v>
      </c>
      <c r="M69" s="43">
        <f t="shared" si="23"/>
        <v>0.41908948194662476</v>
      </c>
      <c r="N69" s="44">
        <f>VLOOKUP(A69,'[1]BRMA LA Names'!$A$2:$B$153,2,FALSE)</f>
        <v>575.02436292289804</v>
      </c>
      <c r="O69" s="45">
        <f t="shared" si="24"/>
        <v>1.8054140123167912</v>
      </c>
      <c r="P69" s="45">
        <f t="shared" si="25"/>
        <v>0.90270700615839561</v>
      </c>
      <c r="Q69" s="46">
        <f t="shared" si="31"/>
        <v>0.27994966442953018</v>
      </c>
      <c r="R69" s="47">
        <f>VLOOKUP(B69,[2]Sheet1!$B$3:$C$15,2,FALSE)</f>
        <v>0.23497217960382227</v>
      </c>
      <c r="S69" s="1"/>
      <c r="T69" s="1"/>
    </row>
    <row r="70" spans="1:20" ht="14.25" thickTop="1" thickBot="1" x14ac:dyDescent="0.25">
      <c r="A70" s="1" t="s">
        <v>58</v>
      </c>
      <c r="B70" s="1" t="s">
        <v>44</v>
      </c>
      <c r="C70" s="41">
        <f>VLOOKUP($A70,'[1]LHA Rates 2020 C19 uprate'!$A$3:$D$172,3,FALSE)</f>
        <v>76.5</v>
      </c>
      <c r="D70" s="41">
        <f>VLOOKUP($A70,'[1]LHA Rates 2020 C19 uprate'!$A$3:$D$172,4,FALSE)</f>
        <v>332.41088189744875</v>
      </c>
      <c r="E70" s="41">
        <v>342.72</v>
      </c>
      <c r="F70" s="41">
        <f t="shared" si="26"/>
        <v>675.13088189744872</v>
      </c>
      <c r="G70" s="41">
        <f t="shared" si="27"/>
        <v>396.53249999999997</v>
      </c>
      <c r="H70" s="41" t="str">
        <f t="shared" si="28"/>
        <v>Eligible</v>
      </c>
      <c r="I70" s="41">
        <f t="shared" si="29"/>
        <v>278.59838189744875</v>
      </c>
      <c r="J70" s="42">
        <f>VLOOKUP(A70,'[1]Table 2'!$A$3:$B$154,2,FALSE)</f>
        <v>76.5</v>
      </c>
      <c r="K70" s="41">
        <f t="shared" si="30"/>
        <v>0</v>
      </c>
      <c r="L70" s="43">
        <f t="shared" si="22"/>
        <v>0.96075353218210358</v>
      </c>
      <c r="M70" s="43">
        <f t="shared" si="23"/>
        <v>0.48037676609105179</v>
      </c>
      <c r="N70" s="44">
        <f>VLOOKUP(A70,'[1]BRMA LA Names'!$A$2:$B$153,2,FALSE)</f>
        <v>876.42637892447522</v>
      </c>
      <c r="O70" s="45">
        <f t="shared" si="24"/>
        <v>2.7517311740171908</v>
      </c>
      <c r="P70" s="45">
        <f t="shared" si="25"/>
        <v>1.3758655870085954</v>
      </c>
      <c r="Q70" s="46">
        <f t="shared" si="31"/>
        <v>0.32088926174496646</v>
      </c>
      <c r="R70" s="47">
        <f>VLOOKUP(B70,[2]Sheet1!$B$3:$C$15,2,FALSE)</f>
        <v>0.31126051422229023</v>
      </c>
      <c r="S70" s="1"/>
      <c r="T70" s="1"/>
    </row>
    <row r="71" spans="1:20" ht="14.25" thickTop="1" thickBot="1" x14ac:dyDescent="0.25">
      <c r="A71" s="48" t="s">
        <v>64</v>
      </c>
      <c r="B71" s="1" t="s">
        <v>47</v>
      </c>
      <c r="C71" s="41">
        <f>VLOOKUP($A71,'[1]LHA Rates 2020 C19 uprate'!$A$3:$D$172,3,FALSE)</f>
        <v>82.85</v>
      </c>
      <c r="D71" s="41">
        <f>VLOOKUP($A71,'[1]LHA Rates 2020 C19 uprate'!$A$3:$D$172,4,FALSE)</f>
        <v>360.00315771508008</v>
      </c>
      <c r="E71" s="41">
        <v>342.72</v>
      </c>
      <c r="F71" s="41">
        <f t="shared" si="26"/>
        <v>702.72315771508011</v>
      </c>
      <c r="G71" s="41">
        <f t="shared" si="27"/>
        <v>396.53249999999997</v>
      </c>
      <c r="H71" s="41" t="str">
        <f t="shared" si="28"/>
        <v>Eligible</v>
      </c>
      <c r="I71" s="41">
        <f t="shared" si="29"/>
        <v>306.19065771508014</v>
      </c>
      <c r="J71" s="42">
        <f>VLOOKUP(A71,'[1]Table 2'!$A$3:$B$154,2,FALSE)</f>
        <v>82.85</v>
      </c>
      <c r="K71" s="41">
        <f t="shared" si="30"/>
        <v>0</v>
      </c>
      <c r="L71" s="43">
        <f t="shared" si="22"/>
        <v>1.040502354788069</v>
      </c>
      <c r="M71" s="43">
        <f t="shared" si="23"/>
        <v>0.52025117739403448</v>
      </c>
      <c r="N71" s="44">
        <f>VLOOKUP(A71,'[1]BRMA LA Names'!$A$2:$B$153,2,FALSE)</f>
        <v>825.82323689287875</v>
      </c>
      <c r="O71" s="45">
        <f t="shared" si="24"/>
        <v>2.5928516071989915</v>
      </c>
      <c r="P71" s="45">
        <f t="shared" si="25"/>
        <v>1.2964258035994958</v>
      </c>
      <c r="Q71" s="46">
        <f t="shared" si="31"/>
        <v>0.34752516778523485</v>
      </c>
      <c r="R71" s="47">
        <f>VLOOKUP(B71,[2]Sheet1!$B$3:$C$15,2,FALSE)</f>
        <v>0.35227920610439672</v>
      </c>
      <c r="S71" s="1"/>
      <c r="T71" s="1"/>
    </row>
    <row r="72" spans="1:20" ht="14.25" thickTop="1" thickBot="1" x14ac:dyDescent="0.25">
      <c r="A72" s="1" t="s">
        <v>65</v>
      </c>
      <c r="B72" s="1" t="s">
        <v>47</v>
      </c>
      <c r="C72" s="41">
        <f>VLOOKUP($A72,'[1]LHA Rates 2020 C19 uprate'!$A$3:$D$172,3,FALSE)</f>
        <v>97</v>
      </c>
      <c r="D72" s="41">
        <f>VLOOKUP($A72,'[1]LHA Rates 2020 C19 uprate'!$A$3:$D$172,4,FALSE)</f>
        <v>421.48830776539251</v>
      </c>
      <c r="E72" s="41">
        <v>342.72</v>
      </c>
      <c r="F72" s="41">
        <f t="shared" si="26"/>
        <v>764.20830776539253</v>
      </c>
      <c r="G72" s="41">
        <f t="shared" si="27"/>
        <v>396.53249999999997</v>
      </c>
      <c r="H72" s="41" t="str">
        <f t="shared" si="28"/>
        <v>Eligible</v>
      </c>
      <c r="I72" s="41">
        <f t="shared" si="29"/>
        <v>367.67580776539256</v>
      </c>
      <c r="J72" s="42">
        <f>VLOOKUP(A72,'[1]Table 2'!$A$3:$B$154,2,FALSE)</f>
        <v>97</v>
      </c>
      <c r="K72" s="41">
        <f t="shared" si="30"/>
        <v>0</v>
      </c>
      <c r="L72" s="43">
        <f t="shared" si="22"/>
        <v>1.2182103610675039</v>
      </c>
      <c r="M72" s="43">
        <f t="shared" si="23"/>
        <v>0.60910518053375196</v>
      </c>
      <c r="N72" s="44">
        <f>VLOOKUP(A72,'[1]BRMA LA Names'!$A$2:$B$153,2,FALSE)</f>
        <v>1220.3134228057845</v>
      </c>
      <c r="O72" s="45">
        <f t="shared" si="24"/>
        <v>3.8314393180715371</v>
      </c>
      <c r="P72" s="45">
        <f t="shared" si="25"/>
        <v>1.9157196590357686</v>
      </c>
      <c r="Q72" s="46">
        <f t="shared" si="31"/>
        <v>0.40687919463087246</v>
      </c>
      <c r="R72" s="47">
        <f>VLOOKUP(B72,[2]Sheet1!$B$3:$C$15,2,FALSE)</f>
        <v>0.35227920610439672</v>
      </c>
      <c r="S72" s="1"/>
      <c r="T72" s="1"/>
    </row>
    <row r="73" spans="1:20" ht="14.25" thickTop="1" thickBot="1" x14ac:dyDescent="0.25">
      <c r="A73" s="1" t="s">
        <v>66</v>
      </c>
      <c r="B73" s="1" t="s">
        <v>28</v>
      </c>
      <c r="C73" s="41">
        <f>VLOOKUP($A73,'[1]LHA Rates 2020 C19 uprate'!$A$3:$D$172,3,FALSE)</f>
        <v>78.59</v>
      </c>
      <c r="D73" s="41">
        <f>VLOOKUP($A73,'[1]LHA Rates 2020 C19 uprate'!$A$3:$D$172,4,FALSE)</f>
        <v>341.49243409569277</v>
      </c>
      <c r="E73" s="41">
        <v>342.72</v>
      </c>
      <c r="F73" s="41">
        <f t="shared" si="26"/>
        <v>684.21243409569274</v>
      </c>
      <c r="G73" s="41">
        <f t="shared" si="27"/>
        <v>396.53249999999997</v>
      </c>
      <c r="H73" s="41" t="str">
        <f t="shared" si="28"/>
        <v>Eligible</v>
      </c>
      <c r="I73" s="41">
        <f t="shared" si="29"/>
        <v>287.67993409569277</v>
      </c>
      <c r="J73" s="42">
        <f>VLOOKUP(A73,'[1]Table 2'!$A$3:$B$154,2,FALSE)</f>
        <v>78.59</v>
      </c>
      <c r="K73" s="41">
        <f t="shared" si="30"/>
        <v>0</v>
      </c>
      <c r="L73" s="43">
        <f t="shared" si="22"/>
        <v>0.98700156985871279</v>
      </c>
      <c r="M73" s="43">
        <f t="shared" si="23"/>
        <v>0.4935007849293564</v>
      </c>
      <c r="N73" s="44">
        <f>VLOOKUP(A73,'[1]BRMA LA Names'!$A$2:$B$153,2,FALSE)</f>
        <v>718.35320752756729</v>
      </c>
      <c r="O73" s="45">
        <f t="shared" si="24"/>
        <v>2.2554260832890654</v>
      </c>
      <c r="P73" s="45">
        <f t="shared" si="25"/>
        <v>1.1277130416445327</v>
      </c>
      <c r="Q73" s="46">
        <f t="shared" si="31"/>
        <v>0.32965604026845641</v>
      </c>
      <c r="R73" s="47">
        <f>VLOOKUP(B73,[2]Sheet1!$B$3:$C$15,2,FALSE)</f>
        <v>0.3508700622168312</v>
      </c>
      <c r="S73" s="1"/>
      <c r="T73" s="1"/>
    </row>
    <row r="74" spans="1:20" ht="14.25" thickTop="1" thickBot="1" x14ac:dyDescent="0.25">
      <c r="A74" s="1" t="s">
        <v>68</v>
      </c>
      <c r="B74" s="1" t="s">
        <v>57</v>
      </c>
      <c r="C74" s="41">
        <f>VLOOKUP($A74,'[1]LHA Rates 2020 C19 uprate'!$A$3:$D$172,3,FALSE)</f>
        <v>66.5</v>
      </c>
      <c r="D74" s="41">
        <f>VLOOKUP($A74,'[1]LHA Rates 2020 C19 uprate'!$A$3:$D$172,4,FALSE)</f>
        <v>288.95847903503716</v>
      </c>
      <c r="E74" s="41">
        <v>342.72</v>
      </c>
      <c r="F74" s="41">
        <f t="shared" si="26"/>
        <v>631.67847903503718</v>
      </c>
      <c r="G74" s="41">
        <f t="shared" si="27"/>
        <v>396.53249999999997</v>
      </c>
      <c r="H74" s="41" t="str">
        <f t="shared" si="28"/>
        <v>Eligible</v>
      </c>
      <c r="I74" s="41">
        <f t="shared" si="29"/>
        <v>235.14597903503721</v>
      </c>
      <c r="J74" s="42">
        <f>VLOOKUP(A74,'[1]Table 2'!$A$3:$B$154,2,FALSE)</f>
        <v>66.5</v>
      </c>
      <c r="K74" s="41">
        <f t="shared" si="30"/>
        <v>0</v>
      </c>
      <c r="L74" s="43">
        <f t="shared" si="22"/>
        <v>0.8351648351648352</v>
      </c>
      <c r="M74" s="43">
        <f t="shared" si="23"/>
        <v>0.4175824175824176</v>
      </c>
      <c r="N74" s="44">
        <f>VLOOKUP(A74,'[1]BRMA LA Names'!$A$2:$B$153,2,FALSE)</f>
        <v>561.26186061681153</v>
      </c>
      <c r="O74" s="45">
        <f t="shared" si="24"/>
        <v>1.7622036440088273</v>
      </c>
      <c r="P74" s="45">
        <f t="shared" si="25"/>
        <v>0.88110182200441367</v>
      </c>
      <c r="Q74" s="46">
        <f t="shared" si="31"/>
        <v>0.27894295302013422</v>
      </c>
      <c r="R74" s="47">
        <f>VLOOKUP(B74,[2]Sheet1!$B$3:$C$15,2,FALSE)</f>
        <v>0.23497217960382227</v>
      </c>
      <c r="S74" s="1"/>
      <c r="T74" s="1"/>
    </row>
    <row r="75" spans="1:20" ht="14.25" thickTop="1" thickBot="1" x14ac:dyDescent="0.25">
      <c r="A75" s="1" t="s">
        <v>73</v>
      </c>
      <c r="B75" s="1" t="s">
        <v>47</v>
      </c>
      <c r="C75" s="41">
        <f>VLOOKUP($A75,'[1]LHA Rates 2020 C19 uprate'!$A$3:$D$172,3,FALSE)</f>
        <v>90.1</v>
      </c>
      <c r="D75" s="41">
        <f>VLOOKUP($A75,'[1]LHA Rates 2020 C19 uprate'!$A$3:$D$172,4,FALSE)</f>
        <v>391.50614979032849</v>
      </c>
      <c r="E75" s="41">
        <v>342.72</v>
      </c>
      <c r="F75" s="41">
        <f t="shared" si="26"/>
        <v>734.22614979032846</v>
      </c>
      <c r="G75" s="41">
        <f t="shared" si="27"/>
        <v>396.53249999999997</v>
      </c>
      <c r="H75" s="41" t="str">
        <f t="shared" si="28"/>
        <v>Eligible</v>
      </c>
      <c r="I75" s="41">
        <f t="shared" si="29"/>
        <v>337.69364979032849</v>
      </c>
      <c r="J75" s="42">
        <f>VLOOKUP(A75,'[1]Table 2'!$A$3:$B$154,2,FALSE)</f>
        <v>90.1</v>
      </c>
      <c r="K75" s="41">
        <f t="shared" si="30"/>
        <v>0</v>
      </c>
      <c r="L75" s="43">
        <f t="shared" si="22"/>
        <v>1.1315541601255885</v>
      </c>
      <c r="M75" s="43">
        <f t="shared" si="23"/>
        <v>0.56577708006279426</v>
      </c>
      <c r="N75" s="44">
        <f>VLOOKUP(A75,'[1]BRMA LA Names'!$A$2:$B$153,2,FALSE)</f>
        <v>924.19894109318193</v>
      </c>
      <c r="O75" s="45">
        <f t="shared" si="24"/>
        <v>2.9017235199157989</v>
      </c>
      <c r="P75" s="45">
        <f t="shared" si="25"/>
        <v>1.4508617599578995</v>
      </c>
      <c r="Q75" s="46">
        <f t="shared" si="31"/>
        <v>0.37793624161073824</v>
      </c>
      <c r="R75" s="47">
        <f>VLOOKUP(B75,[2]Sheet1!$B$3:$C$15,2,FALSE)</f>
        <v>0.35227920610439672</v>
      </c>
      <c r="S75" s="1"/>
      <c r="T75" s="1"/>
    </row>
    <row r="76" spans="1:20" ht="14.25" thickTop="1" thickBot="1" x14ac:dyDescent="0.25">
      <c r="A76" s="1" t="s">
        <v>74</v>
      </c>
      <c r="B76" s="1" t="s">
        <v>44</v>
      </c>
      <c r="C76" s="41">
        <f>VLOOKUP($A76,'[1]LHA Rates 2020 C19 uprate'!$A$3:$D$172,3,FALSE)</f>
        <v>78.59</v>
      </c>
      <c r="D76" s="41">
        <f>VLOOKUP($A76,'[1]LHA Rates 2020 C19 uprate'!$A$3:$D$172,4,FALSE)</f>
        <v>341.49243409569277</v>
      </c>
      <c r="E76" s="41">
        <v>342.72</v>
      </c>
      <c r="F76" s="41">
        <f t="shared" si="26"/>
        <v>684.21243409569274</v>
      </c>
      <c r="G76" s="41">
        <f t="shared" si="27"/>
        <v>396.53249999999997</v>
      </c>
      <c r="H76" s="41" t="str">
        <f t="shared" si="28"/>
        <v>Eligible</v>
      </c>
      <c r="I76" s="41">
        <f t="shared" si="29"/>
        <v>287.67993409569277</v>
      </c>
      <c r="J76" s="42">
        <f>VLOOKUP(A76,'[1]Table 2'!$A$3:$B$154,2,FALSE)</f>
        <v>78.59</v>
      </c>
      <c r="K76" s="41">
        <f t="shared" si="30"/>
        <v>0</v>
      </c>
      <c r="L76" s="43">
        <f t="shared" si="22"/>
        <v>0.98700156985871279</v>
      </c>
      <c r="M76" s="43">
        <f t="shared" si="23"/>
        <v>0.4935007849293564</v>
      </c>
      <c r="N76" s="44">
        <f>VLOOKUP(A76,'[1]BRMA LA Names'!$A$2:$B$153,2,FALSE)</f>
        <v>801.87026373620256</v>
      </c>
      <c r="O76" s="45">
        <f t="shared" si="24"/>
        <v>2.5176460399880769</v>
      </c>
      <c r="P76" s="45">
        <f t="shared" si="25"/>
        <v>1.2588230199940385</v>
      </c>
      <c r="Q76" s="46">
        <f t="shared" si="31"/>
        <v>0.32965604026845641</v>
      </c>
      <c r="R76" s="47">
        <f>VLOOKUP(B76,[2]Sheet1!$B$3:$C$15,2,FALSE)</f>
        <v>0.31126051422229023</v>
      </c>
      <c r="S76" s="1"/>
      <c r="T76" s="1"/>
    </row>
    <row r="77" spans="1:20" ht="14.25" thickTop="1" thickBot="1" x14ac:dyDescent="0.25">
      <c r="A77" s="1" t="s">
        <v>75</v>
      </c>
      <c r="B77" s="1" t="s">
        <v>28</v>
      </c>
      <c r="C77" s="41">
        <f>VLOOKUP($A77,'[1]LHA Rates 2020 C19 uprate'!$A$3:$D$172,3,FALSE)</f>
        <v>78.02</v>
      </c>
      <c r="D77" s="41">
        <f>VLOOKUP($A77,'[1]LHA Rates 2020 C19 uprate'!$A$3:$D$172,4,FALSE)</f>
        <v>339.01564713253532</v>
      </c>
      <c r="E77" s="41">
        <v>342.72</v>
      </c>
      <c r="F77" s="41">
        <f t="shared" si="26"/>
        <v>681.73564713253541</v>
      </c>
      <c r="G77" s="41">
        <f t="shared" si="27"/>
        <v>396.53249999999997</v>
      </c>
      <c r="H77" s="41" t="str">
        <f t="shared" si="28"/>
        <v>Eligible</v>
      </c>
      <c r="I77" s="41">
        <f t="shared" si="29"/>
        <v>285.20314713253543</v>
      </c>
      <c r="J77" s="42">
        <f>VLOOKUP(A77,'[1]Table 2'!$A$3:$B$154,2,FALSE)</f>
        <v>78.02</v>
      </c>
      <c r="K77" s="41">
        <f t="shared" si="30"/>
        <v>0</v>
      </c>
      <c r="L77" s="43">
        <f t="shared" si="22"/>
        <v>0.97984301412872832</v>
      </c>
      <c r="M77" s="43">
        <f t="shared" si="23"/>
        <v>0.48992150706436416</v>
      </c>
      <c r="N77" s="44">
        <f>VLOOKUP(A77,'[1]BRMA LA Names'!$A$2:$B$153,2,FALSE)</f>
        <v>871.45112931881931</v>
      </c>
      <c r="O77" s="45">
        <f t="shared" si="24"/>
        <v>2.7361102961344406</v>
      </c>
      <c r="P77" s="45">
        <f t="shared" si="25"/>
        <v>1.3680551480672203</v>
      </c>
      <c r="Q77" s="46">
        <f t="shared" si="31"/>
        <v>0.3272651006711409</v>
      </c>
      <c r="R77" s="47">
        <f>VLOOKUP(B77,[2]Sheet1!$B$3:$C$15,2,FALSE)</f>
        <v>0.3508700622168312</v>
      </c>
      <c r="S77" s="1"/>
      <c r="T77" s="1"/>
    </row>
    <row r="78" spans="1:20" ht="14.25" thickTop="1" thickBot="1" x14ac:dyDescent="0.25">
      <c r="A78" s="1" t="s">
        <v>79</v>
      </c>
      <c r="B78" s="1" t="s">
        <v>44</v>
      </c>
      <c r="C78" s="41">
        <f>VLOOKUP($A78,'[1]LHA Rates 2020 C19 uprate'!$A$3:$D$172,3,FALSE)</f>
        <v>89.75</v>
      </c>
      <c r="D78" s="41">
        <f>VLOOKUP($A78,'[1]LHA Rates 2020 C19 uprate'!$A$3:$D$172,4,FALSE)</f>
        <v>389.98531569014409</v>
      </c>
      <c r="E78" s="41">
        <v>342.72</v>
      </c>
      <c r="F78" s="41">
        <f t="shared" si="26"/>
        <v>732.70531569014406</v>
      </c>
      <c r="G78" s="41">
        <f t="shared" si="27"/>
        <v>396.53249999999997</v>
      </c>
      <c r="H78" s="41" t="str">
        <f t="shared" si="28"/>
        <v>Eligible</v>
      </c>
      <c r="I78" s="41">
        <f t="shared" si="29"/>
        <v>336.17281569014409</v>
      </c>
      <c r="J78" s="42">
        <f>VLOOKUP(A78,'[1]Table 2'!$A$3:$B$154,2,FALSE)</f>
        <v>89.75</v>
      </c>
      <c r="K78" s="41">
        <f t="shared" si="30"/>
        <v>0</v>
      </c>
      <c r="L78" s="43">
        <f t="shared" si="22"/>
        <v>1.1271585557299844</v>
      </c>
      <c r="M78" s="43">
        <f t="shared" si="23"/>
        <v>0.56357927786499218</v>
      </c>
      <c r="N78" s="44"/>
      <c r="O78" s="45"/>
      <c r="P78" s="45"/>
      <c r="Q78" s="46">
        <f t="shared" si="31"/>
        <v>0.37646812080536912</v>
      </c>
      <c r="R78" s="47">
        <f>VLOOKUP(B78,[2]Sheet1!$B$3:$C$15,2,FALSE)</f>
        <v>0.31126051422229023</v>
      </c>
      <c r="S78" s="1"/>
      <c r="T78" s="1"/>
    </row>
    <row r="79" spans="1:20" ht="14.25" thickTop="1" thickBot="1" x14ac:dyDescent="0.25">
      <c r="A79" s="1" t="s">
        <v>80</v>
      </c>
      <c r="B79" s="1" t="s">
        <v>47</v>
      </c>
      <c r="C79" s="41">
        <f>VLOOKUP($A79,'[1]LHA Rates 2020 C19 uprate'!$A$3:$D$172,3,FALSE)</f>
        <v>71.34</v>
      </c>
      <c r="D79" s="41">
        <f>VLOOKUP($A79,'[1]LHA Rates 2020 C19 uprate'!$A$3:$D$172,4,FALSE)</f>
        <v>309.98944202044436</v>
      </c>
      <c r="E79" s="41">
        <v>342.72</v>
      </c>
      <c r="F79" s="41">
        <f t="shared" si="26"/>
        <v>652.70944202044438</v>
      </c>
      <c r="G79" s="41">
        <f t="shared" si="27"/>
        <v>396.53249999999997</v>
      </c>
      <c r="H79" s="41" t="str">
        <f t="shared" si="28"/>
        <v>Eligible</v>
      </c>
      <c r="I79" s="41">
        <f t="shared" si="29"/>
        <v>256.17694202044441</v>
      </c>
      <c r="J79" s="42">
        <f>VLOOKUP(A79,'[1]Table 2'!$A$3:$B$154,2,FALSE)</f>
        <v>71.34</v>
      </c>
      <c r="K79" s="41">
        <f t="shared" si="30"/>
        <v>0</v>
      </c>
      <c r="L79" s="43">
        <f t="shared" si="22"/>
        <v>0.89594976452119313</v>
      </c>
      <c r="M79" s="43">
        <f t="shared" si="23"/>
        <v>0.44797488226059656</v>
      </c>
      <c r="N79" s="44">
        <f>VLOOKUP(A79,'[1]BRMA LA Names'!$A$2:$B$153,2,FALSE)</f>
        <v>765.88708544296094</v>
      </c>
      <c r="O79" s="45">
        <f t="shared" ref="O79:O94" si="32">(N79/4)/(4.55*17.5)</f>
        <v>2.4046690280783705</v>
      </c>
      <c r="P79" s="45">
        <f t="shared" ref="P79:P94" si="33">(N79/4)/(4.55*35)</f>
        <v>1.2023345140391852</v>
      </c>
      <c r="Q79" s="46">
        <f t="shared" si="31"/>
        <v>0.29924496644295301</v>
      </c>
      <c r="R79" s="47">
        <f>VLOOKUP(B79,[2]Sheet1!$B$3:$C$15,2,FALSE)</f>
        <v>0.35227920610439672</v>
      </c>
      <c r="S79" s="1"/>
      <c r="T79" s="1"/>
    </row>
    <row r="80" spans="1:20" ht="14.25" thickTop="1" thickBot="1" x14ac:dyDescent="0.25">
      <c r="A80" s="1" t="s">
        <v>81</v>
      </c>
      <c r="B80" s="1" t="s">
        <v>50</v>
      </c>
      <c r="C80" s="41">
        <f>VLOOKUP($A80,'[1]LHA Rates 2020 C19 uprate'!$A$3:$D$172,3,FALSE)</f>
        <v>77.5</v>
      </c>
      <c r="D80" s="41">
        <f>VLOOKUP($A80,'[1]LHA Rates 2020 C19 uprate'!$A$3:$D$172,4,FALSE)</f>
        <v>336.75612218368991</v>
      </c>
      <c r="E80" s="41">
        <v>342.72</v>
      </c>
      <c r="F80" s="41">
        <f t="shared" si="26"/>
        <v>679.47612218368999</v>
      </c>
      <c r="G80" s="41">
        <f t="shared" si="27"/>
        <v>396.53249999999997</v>
      </c>
      <c r="H80" s="41" t="str">
        <f t="shared" si="28"/>
        <v>Eligible</v>
      </c>
      <c r="I80" s="41">
        <f t="shared" si="29"/>
        <v>282.94362218369002</v>
      </c>
      <c r="J80" s="42">
        <f>VLOOKUP(A80,'[1]Table 2'!$A$3:$B$154,2,FALSE)</f>
        <v>77.5</v>
      </c>
      <c r="K80" s="41">
        <f t="shared" si="30"/>
        <v>0</v>
      </c>
      <c r="L80" s="43">
        <f t="shared" si="22"/>
        <v>0.9733124018838305</v>
      </c>
      <c r="M80" s="43">
        <f t="shared" si="23"/>
        <v>0.48665620094191525</v>
      </c>
      <c r="N80" s="44">
        <f>VLOOKUP(A80,'[1]BRMA LA Names'!$A$2:$B$153,2,FALSE)</f>
        <v>640.8587633346142</v>
      </c>
      <c r="O80" s="45">
        <f t="shared" si="32"/>
        <v>2.0121154264823051</v>
      </c>
      <c r="P80" s="45">
        <f t="shared" si="33"/>
        <v>1.0060577132411526</v>
      </c>
      <c r="Q80" s="46">
        <f t="shared" si="31"/>
        <v>0.32508389261744963</v>
      </c>
      <c r="R80" s="47">
        <f>VLOOKUP(B80,[2]Sheet1!$B$3:$C$15,2,FALSE)</f>
        <v>0.26242329205386095</v>
      </c>
      <c r="S80" s="1"/>
      <c r="T80" s="1"/>
    </row>
    <row r="81" spans="1:20" ht="14.25" thickTop="1" thickBot="1" x14ac:dyDescent="0.25">
      <c r="A81" s="1" t="s">
        <v>87</v>
      </c>
      <c r="B81" s="1" t="s">
        <v>28</v>
      </c>
      <c r="C81" s="41">
        <f>VLOOKUP($A81,'[1]LHA Rates 2020 C19 uprate'!$A$3:$D$172,3,FALSE)</f>
        <v>65</v>
      </c>
      <c r="D81" s="41">
        <f>VLOOKUP($A81,'[1]LHA Rates 2020 C19 uprate'!$A$3:$D$172,4,FALSE)</f>
        <v>282.44061860567541</v>
      </c>
      <c r="E81" s="41">
        <v>342.72</v>
      </c>
      <c r="F81" s="41">
        <f t="shared" si="26"/>
        <v>625.16061860567538</v>
      </c>
      <c r="G81" s="41">
        <f t="shared" si="27"/>
        <v>396.53249999999997</v>
      </c>
      <c r="H81" s="41" t="str">
        <f t="shared" si="28"/>
        <v>Eligible</v>
      </c>
      <c r="I81" s="41">
        <f t="shared" si="29"/>
        <v>228.62811860567541</v>
      </c>
      <c r="J81" s="42">
        <f>VLOOKUP(A81,'[1]Table 2'!$A$3:$B$154,2,FALSE)</f>
        <v>65</v>
      </c>
      <c r="K81" s="41">
        <f t="shared" si="30"/>
        <v>0</v>
      </c>
      <c r="L81" s="43">
        <f t="shared" si="22"/>
        <v>0.81632653061224492</v>
      </c>
      <c r="M81" s="43">
        <f t="shared" si="23"/>
        <v>0.40816326530612246</v>
      </c>
      <c r="N81" s="44">
        <f>VLOOKUP(A81,'[1]BRMA LA Names'!$A$2:$B$153,2,FALSE)</f>
        <v>615.14197363681376</v>
      </c>
      <c r="O81" s="45">
        <f t="shared" si="32"/>
        <v>1.9313719737419583</v>
      </c>
      <c r="P81" s="45">
        <f t="shared" si="33"/>
        <v>0.96568598687097917</v>
      </c>
      <c r="Q81" s="46">
        <f t="shared" si="31"/>
        <v>0.2726510067114094</v>
      </c>
      <c r="R81" s="47">
        <f>VLOOKUP(B81,[2]Sheet1!$B$3:$C$15,2,FALSE)</f>
        <v>0.3508700622168312</v>
      </c>
      <c r="S81" s="1"/>
      <c r="T81" s="1"/>
    </row>
    <row r="82" spans="1:20" ht="14.25" thickTop="1" thickBot="1" x14ac:dyDescent="0.25">
      <c r="A82" s="1" t="s">
        <v>89</v>
      </c>
      <c r="B82" s="1" t="s">
        <v>57</v>
      </c>
      <c r="C82" s="41">
        <f>VLOOKUP($A82,'[1]LHA Rates 2020 C19 uprate'!$A$3:$D$172,3,FALSE)</f>
        <v>82.85</v>
      </c>
      <c r="D82" s="41">
        <f>VLOOKUP($A82,'[1]LHA Rates 2020 C19 uprate'!$A$3:$D$172,4,FALSE)</f>
        <v>360.00315771508008</v>
      </c>
      <c r="E82" s="41">
        <v>342.72</v>
      </c>
      <c r="F82" s="41">
        <f t="shared" si="26"/>
        <v>702.72315771508011</v>
      </c>
      <c r="G82" s="41">
        <f t="shared" si="27"/>
        <v>396.53249999999997</v>
      </c>
      <c r="H82" s="41" t="str">
        <f t="shared" si="28"/>
        <v>Eligible</v>
      </c>
      <c r="I82" s="41">
        <f t="shared" si="29"/>
        <v>306.19065771508014</v>
      </c>
      <c r="J82" s="42">
        <f>VLOOKUP(A82,'[1]Table 2'!$A$3:$B$154,2,FALSE)</f>
        <v>82.85</v>
      </c>
      <c r="K82" s="41">
        <f t="shared" si="30"/>
        <v>0</v>
      </c>
      <c r="L82" s="43">
        <f t="shared" si="22"/>
        <v>1.040502354788069</v>
      </c>
      <c r="M82" s="43">
        <f t="shared" si="23"/>
        <v>0.52025117739403448</v>
      </c>
      <c r="N82" s="44">
        <f>VLOOKUP(A82,'[1]BRMA LA Names'!$A$2:$B$153,2,FALSE)</f>
        <v>755.7463055558087</v>
      </c>
      <c r="O82" s="45">
        <f t="shared" si="32"/>
        <v>2.3728298447592109</v>
      </c>
      <c r="P82" s="45">
        <f t="shared" si="33"/>
        <v>1.1864149223796054</v>
      </c>
      <c r="Q82" s="46">
        <f t="shared" si="31"/>
        <v>0.34752516778523485</v>
      </c>
      <c r="R82" s="47">
        <f>VLOOKUP(B82,[2]Sheet1!$B$3:$C$15,2,FALSE)</f>
        <v>0.23497217960382227</v>
      </c>
      <c r="S82" s="1"/>
      <c r="T82" s="1"/>
    </row>
    <row r="83" spans="1:20" ht="14.25" thickTop="1" thickBot="1" x14ac:dyDescent="0.25">
      <c r="A83" s="1" t="s">
        <v>90</v>
      </c>
      <c r="B83" s="1" t="s">
        <v>57</v>
      </c>
      <c r="C83" s="41">
        <f>VLOOKUP($A83,'[1]LHA Rates 2020 C19 uprate'!$A$3:$D$172,3,FALSE)</f>
        <v>64.25</v>
      </c>
      <c r="D83" s="41">
        <f>VLOOKUP($A83,'[1]LHA Rates 2020 C19 uprate'!$A$3:$D$172,4,FALSE)</f>
        <v>279.18168839099451</v>
      </c>
      <c r="E83" s="41">
        <v>342.72</v>
      </c>
      <c r="F83" s="41">
        <f t="shared" si="26"/>
        <v>621.90168839099454</v>
      </c>
      <c r="G83" s="41">
        <f t="shared" si="27"/>
        <v>396.53249999999997</v>
      </c>
      <c r="H83" s="41" t="str">
        <f t="shared" si="28"/>
        <v>Eligible</v>
      </c>
      <c r="I83" s="41">
        <f t="shared" si="29"/>
        <v>225.36918839099457</v>
      </c>
      <c r="J83" s="42">
        <f>VLOOKUP(A83,'[1]Table 2'!$A$3:$B$154,2,FALSE)</f>
        <v>64.25</v>
      </c>
      <c r="K83" s="41">
        <f t="shared" si="30"/>
        <v>0</v>
      </c>
      <c r="L83" s="43">
        <f t="shared" si="22"/>
        <v>0.80690737833594972</v>
      </c>
      <c r="M83" s="43">
        <f t="shared" si="23"/>
        <v>0.40345368916797486</v>
      </c>
      <c r="N83" s="44">
        <f>VLOOKUP(A83,'[1]BRMA LA Names'!$A$2:$B$153,2,FALSE)</f>
        <v>572.97070448388752</v>
      </c>
      <c r="O83" s="45">
        <f t="shared" si="32"/>
        <v>1.798966105129945</v>
      </c>
      <c r="P83" s="45">
        <f t="shared" si="33"/>
        <v>0.89948305256497252</v>
      </c>
      <c r="Q83" s="46">
        <f t="shared" si="31"/>
        <v>0.26950503355704697</v>
      </c>
      <c r="R83" s="47">
        <f>VLOOKUP(B83,[2]Sheet1!$B$3:$C$15,2,FALSE)</f>
        <v>0.23497217960382227</v>
      </c>
      <c r="S83" s="1"/>
      <c r="T83" s="1"/>
    </row>
    <row r="84" spans="1:20" ht="14.25" thickTop="1" thickBot="1" x14ac:dyDescent="0.25">
      <c r="A84" s="1" t="s">
        <v>91</v>
      </c>
      <c r="B84" s="1" t="s">
        <v>28</v>
      </c>
      <c r="C84" s="41">
        <f>VLOOKUP($A84,'[1]LHA Rates 2020 C19 uprate'!$A$3:$D$172,3,FALSE)</f>
        <v>103.56</v>
      </c>
      <c r="D84" s="41">
        <f>VLOOKUP($A84,'[1]LHA Rates 2020 C19 uprate'!$A$3:$D$172,4,FALSE)</f>
        <v>449.99308404313456</v>
      </c>
      <c r="E84" s="41">
        <v>342.72</v>
      </c>
      <c r="F84" s="41">
        <f t="shared" si="26"/>
        <v>792.71308404313459</v>
      </c>
      <c r="G84" s="41">
        <f t="shared" si="27"/>
        <v>396.53249999999997</v>
      </c>
      <c r="H84" s="41" t="str">
        <f t="shared" si="28"/>
        <v>Eligible</v>
      </c>
      <c r="I84" s="41">
        <f t="shared" si="29"/>
        <v>396.18058404313462</v>
      </c>
      <c r="J84" s="42">
        <f>VLOOKUP(A84,'[1]Table 2'!$A$3:$B$154,2,FALSE)</f>
        <v>103.56</v>
      </c>
      <c r="K84" s="41">
        <f t="shared" si="30"/>
        <v>0</v>
      </c>
      <c r="L84" s="43">
        <f t="shared" si="22"/>
        <v>1.300596546310832</v>
      </c>
      <c r="M84" s="43">
        <f t="shared" si="23"/>
        <v>0.650298273155416</v>
      </c>
      <c r="N84" s="44">
        <f>VLOOKUP(A84,'[1]BRMA LA Names'!$A$2:$B$153,2,FALSE)</f>
        <v>1151.3407273235696</v>
      </c>
      <c r="O84" s="45">
        <f t="shared" si="32"/>
        <v>3.6148845441870319</v>
      </c>
      <c r="P84" s="45">
        <f t="shared" si="33"/>
        <v>1.8074422720935159</v>
      </c>
      <c r="Q84" s="46">
        <f t="shared" si="31"/>
        <v>0.4343959731543624</v>
      </c>
      <c r="R84" s="47">
        <f>VLOOKUP(B84,[2]Sheet1!$B$3:$C$15,2,FALSE)</f>
        <v>0.3508700622168312</v>
      </c>
      <c r="S84" s="1"/>
      <c r="T84" s="1"/>
    </row>
    <row r="85" spans="1:20" ht="14.25" thickTop="1" thickBot="1" x14ac:dyDescent="0.25">
      <c r="A85" s="1" t="s">
        <v>93</v>
      </c>
      <c r="B85" s="1" t="s">
        <v>50</v>
      </c>
      <c r="C85" s="41">
        <f>VLOOKUP($A85,'[1]LHA Rates 2020 C19 uprate'!$A$3:$D$172,3,FALSE)</f>
        <v>67.08</v>
      </c>
      <c r="D85" s="41">
        <f>VLOOKUP($A85,'[1]LHA Rates 2020 C19 uprate'!$A$3:$D$172,4,FALSE)</f>
        <v>291.47871840105699</v>
      </c>
      <c r="E85" s="41">
        <v>342.72</v>
      </c>
      <c r="F85" s="41">
        <f t="shared" si="26"/>
        <v>634.19871840105702</v>
      </c>
      <c r="G85" s="41">
        <f t="shared" si="27"/>
        <v>396.53249999999997</v>
      </c>
      <c r="H85" s="41" t="str">
        <f t="shared" si="28"/>
        <v>Eligible</v>
      </c>
      <c r="I85" s="41">
        <f t="shared" si="29"/>
        <v>237.66621840105705</v>
      </c>
      <c r="J85" s="42">
        <f>VLOOKUP(A85,'[1]Table 2'!$A$3:$B$154,2,FALSE)</f>
        <v>67.08</v>
      </c>
      <c r="K85" s="41">
        <f t="shared" si="30"/>
        <v>0</v>
      </c>
      <c r="L85" s="43">
        <f t="shared" ref="L85:L116" si="34">$C85/(4.55*17.5)</f>
        <v>0.84244897959183673</v>
      </c>
      <c r="M85" s="43">
        <f t="shared" ref="M85:M116" si="35">$C85/(4.55*35)</f>
        <v>0.42122448979591837</v>
      </c>
      <c r="N85" s="44">
        <f>VLOOKUP(A85,'[1]BRMA LA Names'!$A$2:$B$153,2,FALSE)</f>
        <v>569.4904868393246</v>
      </c>
      <c r="O85" s="45">
        <f t="shared" si="32"/>
        <v>1.788039205147016</v>
      </c>
      <c r="P85" s="45">
        <f t="shared" si="33"/>
        <v>0.89401960257350799</v>
      </c>
      <c r="Q85" s="46">
        <f t="shared" si="31"/>
        <v>0.28137583892617446</v>
      </c>
      <c r="R85" s="47">
        <f>VLOOKUP(B85,[2]Sheet1!$B$3:$C$15,2,FALSE)</f>
        <v>0.26242329205386095</v>
      </c>
      <c r="S85" s="1"/>
      <c r="T85" s="1"/>
    </row>
    <row r="86" spans="1:20" ht="14.25" thickTop="1" thickBot="1" x14ac:dyDescent="0.25">
      <c r="A86" s="1" t="s">
        <v>94</v>
      </c>
      <c r="B86" s="1" t="s">
        <v>44</v>
      </c>
      <c r="C86" s="41">
        <f>VLOOKUP($A86,'[1]LHA Rates 2020 C19 uprate'!$A$3:$D$172,3,FALSE)</f>
        <v>96.66</v>
      </c>
      <c r="D86" s="41">
        <f>VLOOKUP($A86,'[1]LHA Rates 2020 C19 uprate'!$A$3:$D$172,4,FALSE)</f>
        <v>420.01092606807055</v>
      </c>
      <c r="E86" s="41">
        <v>342.72</v>
      </c>
      <c r="F86" s="41">
        <f t="shared" si="26"/>
        <v>762.73092606807063</v>
      </c>
      <c r="G86" s="41">
        <f t="shared" si="27"/>
        <v>396.53249999999997</v>
      </c>
      <c r="H86" s="41" t="str">
        <f t="shared" si="28"/>
        <v>Eligible</v>
      </c>
      <c r="I86" s="41">
        <f t="shared" si="29"/>
        <v>366.19842606807066</v>
      </c>
      <c r="J86" s="42">
        <f>VLOOKUP(A86,'[1]Table 2'!$A$3:$B$154,2,FALSE)</f>
        <v>96.66</v>
      </c>
      <c r="K86" s="41">
        <f t="shared" si="30"/>
        <v>0</v>
      </c>
      <c r="L86" s="43">
        <f t="shared" si="34"/>
        <v>1.2139403453689168</v>
      </c>
      <c r="M86" s="43">
        <f t="shared" si="35"/>
        <v>0.60697017268445841</v>
      </c>
      <c r="N86" s="44">
        <f>VLOOKUP(A86,'[1]BRMA LA Names'!$A$2:$B$153,2,FALSE)</f>
        <v>779.29750832271691</v>
      </c>
      <c r="O86" s="45">
        <f t="shared" si="32"/>
        <v>2.4467739664763481</v>
      </c>
      <c r="P86" s="45">
        <f t="shared" si="33"/>
        <v>1.2233869832381741</v>
      </c>
      <c r="Q86" s="46">
        <f t="shared" si="31"/>
        <v>0.40545302013422818</v>
      </c>
      <c r="R86" s="47">
        <f>VLOOKUP(B86,[2]Sheet1!$B$3:$C$15,2,FALSE)</f>
        <v>0.31126051422229023</v>
      </c>
      <c r="S86" s="1"/>
      <c r="T86" s="1"/>
    </row>
    <row r="87" spans="1:20" ht="14.25" thickTop="1" thickBot="1" x14ac:dyDescent="0.25">
      <c r="A87" s="1" t="s">
        <v>95</v>
      </c>
      <c r="B87" s="1" t="s">
        <v>57</v>
      </c>
      <c r="C87" s="41">
        <f>VLOOKUP($A87,'[1]LHA Rates 2020 C19 uprate'!$A$3:$D$172,3,FALSE)</f>
        <v>65</v>
      </c>
      <c r="D87" s="41">
        <f>VLOOKUP($A87,'[1]LHA Rates 2020 C19 uprate'!$A$3:$D$172,4,FALSE)</f>
        <v>282.44061860567541</v>
      </c>
      <c r="E87" s="41">
        <v>342.72</v>
      </c>
      <c r="F87" s="41">
        <f t="shared" si="26"/>
        <v>625.16061860567538</v>
      </c>
      <c r="G87" s="41">
        <f t="shared" si="27"/>
        <v>396.53249999999997</v>
      </c>
      <c r="H87" s="41" t="str">
        <f t="shared" si="28"/>
        <v>Eligible</v>
      </c>
      <c r="I87" s="41">
        <f t="shared" si="29"/>
        <v>228.62811860567541</v>
      </c>
      <c r="J87" s="42">
        <f>VLOOKUP(A87,'[1]Table 2'!$A$3:$B$154,2,FALSE)</f>
        <v>65</v>
      </c>
      <c r="K87" s="41">
        <f t="shared" si="30"/>
        <v>0</v>
      </c>
      <c r="L87" s="43">
        <f t="shared" si="34"/>
        <v>0.81632653061224492</v>
      </c>
      <c r="M87" s="43">
        <f t="shared" si="35"/>
        <v>0.40816326530612246</v>
      </c>
      <c r="N87" s="44">
        <f>VLOOKUP(A87,'[1]BRMA LA Names'!$A$2:$B$153,2,FALSE)</f>
        <v>564.75607072784612</v>
      </c>
      <c r="O87" s="45">
        <f t="shared" si="32"/>
        <v>1.7731744763825623</v>
      </c>
      <c r="P87" s="45">
        <f t="shared" si="33"/>
        <v>0.88658723819128116</v>
      </c>
      <c r="Q87" s="46">
        <f t="shared" si="31"/>
        <v>0.2726510067114094</v>
      </c>
      <c r="R87" s="47">
        <f>VLOOKUP(B87,[2]Sheet1!$B$3:$C$15,2,FALSE)</f>
        <v>0.23497217960382227</v>
      </c>
      <c r="S87" s="1"/>
      <c r="T87" s="1"/>
    </row>
    <row r="88" spans="1:20" ht="14.25" thickTop="1" thickBot="1" x14ac:dyDescent="0.25">
      <c r="A88" s="1" t="s">
        <v>96</v>
      </c>
      <c r="B88" s="1" t="s">
        <v>44</v>
      </c>
      <c r="C88" s="41">
        <f>VLOOKUP($A88,'[1]LHA Rates 2020 C19 uprate'!$A$3:$D$172,3,FALSE)</f>
        <v>78.59</v>
      </c>
      <c r="D88" s="41">
        <f>VLOOKUP($A88,'[1]LHA Rates 2020 C19 uprate'!$A$3:$D$172,4,FALSE)</f>
        <v>341.49243409569277</v>
      </c>
      <c r="E88" s="41">
        <v>342.72</v>
      </c>
      <c r="F88" s="41">
        <f t="shared" si="26"/>
        <v>684.21243409569274</v>
      </c>
      <c r="G88" s="41">
        <f t="shared" si="27"/>
        <v>396.53249999999997</v>
      </c>
      <c r="H88" s="41" t="str">
        <f t="shared" si="28"/>
        <v>Eligible</v>
      </c>
      <c r="I88" s="41">
        <f t="shared" si="29"/>
        <v>287.67993409569277</v>
      </c>
      <c r="J88" s="42">
        <f>VLOOKUP(A88,'[1]Table 2'!$A$3:$B$154,2,FALSE)</f>
        <v>78.59</v>
      </c>
      <c r="K88" s="41">
        <f t="shared" si="30"/>
        <v>0</v>
      </c>
      <c r="L88" s="43">
        <f t="shared" si="34"/>
        <v>0.98700156985871279</v>
      </c>
      <c r="M88" s="43">
        <f t="shared" si="35"/>
        <v>0.4935007849293564</v>
      </c>
      <c r="N88" s="44">
        <f>VLOOKUP(A88,'[1]BRMA LA Names'!$A$2:$B$153,2,FALSE)</f>
        <v>625.32403760268562</v>
      </c>
      <c r="O88" s="45">
        <f t="shared" si="32"/>
        <v>1.9633407774024667</v>
      </c>
      <c r="P88" s="45">
        <f t="shared" si="33"/>
        <v>0.98167038870123335</v>
      </c>
      <c r="Q88" s="46">
        <f t="shared" si="31"/>
        <v>0.32965604026845641</v>
      </c>
      <c r="R88" s="47">
        <f>VLOOKUP(B88,[2]Sheet1!$B$3:$C$15,2,FALSE)</f>
        <v>0.31126051422229023</v>
      </c>
      <c r="S88" s="1"/>
      <c r="T88" s="1"/>
    </row>
    <row r="89" spans="1:20" ht="14.25" thickTop="1" thickBot="1" x14ac:dyDescent="0.25">
      <c r="A89" s="1" t="s">
        <v>98</v>
      </c>
      <c r="B89" s="1" t="s">
        <v>57</v>
      </c>
      <c r="C89" s="41">
        <f>VLOOKUP($A89,'[1]LHA Rates 2020 C19 uprate'!$A$3:$D$172,3,FALSE)</f>
        <v>65.25</v>
      </c>
      <c r="D89" s="41">
        <f>VLOOKUP($A89,'[1]LHA Rates 2020 C19 uprate'!$A$3:$D$172,4,FALSE)</f>
        <v>283.52692867723567</v>
      </c>
      <c r="E89" s="41">
        <v>342.72</v>
      </c>
      <c r="F89" s="41">
        <f t="shared" si="26"/>
        <v>626.2469286772357</v>
      </c>
      <c r="G89" s="41">
        <f t="shared" si="27"/>
        <v>396.53249999999997</v>
      </c>
      <c r="H89" s="41" t="str">
        <f t="shared" si="28"/>
        <v>Eligible</v>
      </c>
      <c r="I89" s="41">
        <f t="shared" si="29"/>
        <v>229.71442867723573</v>
      </c>
      <c r="J89" s="42">
        <f>VLOOKUP(A89,'[1]Table 2'!$A$3:$B$154,2,FALSE)</f>
        <v>65.25</v>
      </c>
      <c r="K89" s="41">
        <f t="shared" si="30"/>
        <v>0</v>
      </c>
      <c r="L89" s="43">
        <f t="shared" si="34"/>
        <v>0.81946624803767665</v>
      </c>
      <c r="M89" s="43">
        <f t="shared" si="35"/>
        <v>0.40973312401883832</v>
      </c>
      <c r="N89" s="44">
        <f>VLOOKUP(A89,'[1]BRMA LA Names'!$A$2:$B$153,2,FALSE)</f>
        <v>438.6770399784765</v>
      </c>
      <c r="O89" s="45">
        <f t="shared" si="32"/>
        <v>1.377321946557226</v>
      </c>
      <c r="P89" s="45">
        <f t="shared" si="33"/>
        <v>0.68866097327861298</v>
      </c>
      <c r="Q89" s="46">
        <f t="shared" si="31"/>
        <v>0.2736996644295302</v>
      </c>
      <c r="R89" s="47">
        <f>VLOOKUP(B89,[2]Sheet1!$B$3:$C$15,2,FALSE)</f>
        <v>0.23497217960382227</v>
      </c>
      <c r="S89" s="1"/>
      <c r="T89" s="1"/>
    </row>
    <row r="90" spans="1:20" ht="14.25" thickTop="1" thickBot="1" x14ac:dyDescent="0.25">
      <c r="A90" s="1" t="s">
        <v>99</v>
      </c>
      <c r="B90" s="1" t="s">
        <v>60</v>
      </c>
      <c r="C90" s="41">
        <f>VLOOKUP($A90,'[1]LHA Rates 2020 C19 uprate'!$A$3:$D$172,3,FALSE)</f>
        <v>62.75</v>
      </c>
      <c r="D90" s="41">
        <f>VLOOKUP($A90,'[1]LHA Rates 2020 C19 uprate'!$A$3:$D$172,4,FALSE)</f>
        <v>272.66382796163282</v>
      </c>
      <c r="E90" s="41">
        <v>342.72</v>
      </c>
      <c r="F90" s="41">
        <f t="shared" si="26"/>
        <v>615.38382796163285</v>
      </c>
      <c r="G90" s="41">
        <f t="shared" si="27"/>
        <v>396.53249999999997</v>
      </c>
      <c r="H90" s="41" t="str">
        <f t="shared" si="28"/>
        <v>Eligible</v>
      </c>
      <c r="I90" s="41">
        <f t="shared" si="29"/>
        <v>218.85132796163288</v>
      </c>
      <c r="J90" s="42">
        <f>VLOOKUP(A90,'[1]Table 2'!$A$3:$B$154,2,FALSE)</f>
        <v>62.75</v>
      </c>
      <c r="K90" s="41">
        <f t="shared" si="30"/>
        <v>0</v>
      </c>
      <c r="L90" s="43">
        <f t="shared" si="34"/>
        <v>0.78806907378335955</v>
      </c>
      <c r="M90" s="43">
        <f t="shared" si="35"/>
        <v>0.39403453689167978</v>
      </c>
      <c r="N90" s="44">
        <f>VLOOKUP(A90,'[1]BRMA LA Names'!$A$2:$B$153,2,FALSE)</f>
        <v>469.30792965625716</v>
      </c>
      <c r="O90" s="45">
        <f t="shared" si="32"/>
        <v>1.4734942846350303</v>
      </c>
      <c r="P90" s="45">
        <f t="shared" si="33"/>
        <v>0.73674714231751515</v>
      </c>
      <c r="Q90" s="46">
        <f t="shared" si="31"/>
        <v>0.26321308724832215</v>
      </c>
      <c r="R90" s="47">
        <f>VLOOKUP(B90,[2]Sheet1!$B$3:$C$15,2,FALSE)</f>
        <v>0.22050053526245786</v>
      </c>
      <c r="S90" s="1"/>
      <c r="T90" s="1"/>
    </row>
    <row r="91" spans="1:20" ht="14.25" thickTop="1" thickBot="1" x14ac:dyDescent="0.25">
      <c r="A91" s="1" t="s">
        <v>102</v>
      </c>
      <c r="B91" s="1" t="s">
        <v>31</v>
      </c>
      <c r="C91" s="41">
        <f>VLOOKUP($A91,'[1]LHA Rates 2020 C19 uprate'!$A$3:$D$172,3,FALSE)</f>
        <v>70.5</v>
      </c>
      <c r="D91" s="41">
        <f>VLOOKUP($A91,'[1]LHA Rates 2020 C19 uprate'!$A$3:$D$172,4,FALSE)</f>
        <v>306.33944018000176</v>
      </c>
      <c r="E91" s="41">
        <v>342.72</v>
      </c>
      <c r="F91" s="41">
        <f t="shared" si="26"/>
        <v>649.05944018000173</v>
      </c>
      <c r="G91" s="41">
        <f t="shared" si="27"/>
        <v>396.53249999999997</v>
      </c>
      <c r="H91" s="41" t="str">
        <f t="shared" si="28"/>
        <v>Eligible</v>
      </c>
      <c r="I91" s="41">
        <f t="shared" si="29"/>
        <v>252.52694018000176</v>
      </c>
      <c r="J91" s="42">
        <f>VLOOKUP(A91,'[1]Table 2'!$A$3:$B$154,2,FALSE)</f>
        <v>70.5</v>
      </c>
      <c r="K91" s="41">
        <f t="shared" si="30"/>
        <v>0</v>
      </c>
      <c r="L91" s="43">
        <f t="shared" si="34"/>
        <v>0.88540031397174257</v>
      </c>
      <c r="M91" s="43">
        <f t="shared" si="35"/>
        <v>0.44270015698587128</v>
      </c>
      <c r="N91" s="44">
        <f>VLOOKUP(A91,'[1]BRMA LA Names'!$A$2:$B$153,2,FALSE)</f>
        <v>512.81992313432067</v>
      </c>
      <c r="O91" s="45">
        <f t="shared" si="32"/>
        <v>1.6101096487733773</v>
      </c>
      <c r="P91" s="45">
        <f t="shared" si="33"/>
        <v>0.80505482438668863</v>
      </c>
      <c r="Q91" s="46">
        <f t="shared" si="31"/>
        <v>0.29572147651006708</v>
      </c>
      <c r="R91" s="47">
        <f>VLOOKUP(B91,[2]Sheet1!$B$3:$C$15,2,FALSE)</f>
        <v>0.22050053526245786</v>
      </c>
      <c r="S91" s="1"/>
      <c r="T91" s="1"/>
    </row>
    <row r="92" spans="1:20" ht="14.25" thickTop="1" thickBot="1" x14ac:dyDescent="0.25">
      <c r="A92" s="1" t="s">
        <v>103</v>
      </c>
      <c r="B92" s="1" t="s">
        <v>47</v>
      </c>
      <c r="C92" s="41">
        <f>VLOOKUP($A92,'[1]LHA Rates 2020 C19 uprate'!$A$3:$D$172,3,FALSE)</f>
        <v>76.5</v>
      </c>
      <c r="D92" s="41">
        <f>VLOOKUP($A92,'[1]LHA Rates 2020 C19 uprate'!$A$3:$D$172,4,FALSE)</f>
        <v>332.41088189744875</v>
      </c>
      <c r="E92" s="41">
        <v>342.72</v>
      </c>
      <c r="F92" s="41">
        <f t="shared" si="26"/>
        <v>675.13088189744872</v>
      </c>
      <c r="G92" s="41">
        <f t="shared" si="27"/>
        <v>396.53249999999997</v>
      </c>
      <c r="H92" s="41" t="str">
        <f t="shared" si="28"/>
        <v>Eligible</v>
      </c>
      <c r="I92" s="41">
        <f t="shared" si="29"/>
        <v>278.59838189744875</v>
      </c>
      <c r="J92" s="42">
        <f>VLOOKUP(A92,'[1]Table 2'!$A$3:$B$154,2,FALSE)</f>
        <v>76.5</v>
      </c>
      <c r="K92" s="41">
        <f t="shared" si="30"/>
        <v>0</v>
      </c>
      <c r="L92" s="43">
        <f t="shared" si="34"/>
        <v>0.96075353218210358</v>
      </c>
      <c r="M92" s="43">
        <f t="shared" si="35"/>
        <v>0.48037676609105179</v>
      </c>
      <c r="N92" s="44">
        <f>VLOOKUP(A92,'[1]BRMA LA Names'!$A$2:$B$153,2,FALSE)</f>
        <v>954.60108370432954</v>
      </c>
      <c r="O92" s="45">
        <f t="shared" si="32"/>
        <v>2.9971776568424788</v>
      </c>
      <c r="P92" s="45">
        <f t="shared" si="33"/>
        <v>1.4985888284212394</v>
      </c>
      <c r="Q92" s="46">
        <f t="shared" si="31"/>
        <v>0.32088926174496646</v>
      </c>
      <c r="R92" s="47">
        <f>VLOOKUP(B92,[2]Sheet1!$B$3:$C$15,2,FALSE)</f>
        <v>0.35227920610439672</v>
      </c>
      <c r="S92" s="1"/>
      <c r="T92" s="1"/>
    </row>
    <row r="93" spans="1:20" ht="14.25" thickTop="1" thickBot="1" x14ac:dyDescent="0.25">
      <c r="A93" s="1" t="s">
        <v>104</v>
      </c>
      <c r="B93" s="1" t="s">
        <v>60</v>
      </c>
      <c r="C93" s="41">
        <f>VLOOKUP($A93,'[1]LHA Rates 2020 C19 uprate'!$A$3:$D$172,3,FALSE)</f>
        <v>75</v>
      </c>
      <c r="D93" s="41">
        <f>VLOOKUP($A93,'[1]LHA Rates 2020 C19 uprate'!$A$3:$D$172,4,FALSE)</f>
        <v>325.893021468087</v>
      </c>
      <c r="E93" s="41">
        <v>342.72</v>
      </c>
      <c r="F93" s="41">
        <f t="shared" si="26"/>
        <v>668.61302146808703</v>
      </c>
      <c r="G93" s="41">
        <f t="shared" si="27"/>
        <v>396.53249999999997</v>
      </c>
      <c r="H93" s="41" t="str">
        <f t="shared" si="28"/>
        <v>Eligible</v>
      </c>
      <c r="I93" s="41">
        <f t="shared" si="29"/>
        <v>272.08052146808706</v>
      </c>
      <c r="J93" s="42">
        <f>VLOOKUP(A93,'[1]Table 2'!$A$3:$B$154,2,FALSE)</f>
        <v>75</v>
      </c>
      <c r="K93" s="41">
        <f t="shared" si="30"/>
        <v>0</v>
      </c>
      <c r="L93" s="43">
        <f t="shared" si="34"/>
        <v>0.9419152276295133</v>
      </c>
      <c r="M93" s="43">
        <f t="shared" si="35"/>
        <v>0.47095761381475665</v>
      </c>
      <c r="N93" s="44">
        <f>VLOOKUP(A93,'[1]BRMA LA Names'!$A$2:$B$153,2,FALSE)</f>
        <v>748.96536173295681</v>
      </c>
      <c r="O93" s="45">
        <f t="shared" si="32"/>
        <v>2.3515395972777293</v>
      </c>
      <c r="P93" s="45">
        <f t="shared" si="33"/>
        <v>1.1757697986388647</v>
      </c>
      <c r="Q93" s="46">
        <f t="shared" si="31"/>
        <v>0.31459731543624159</v>
      </c>
      <c r="R93" s="47">
        <f>VLOOKUP(B93,[2]Sheet1!$B$3:$C$15,2,FALSE)</f>
        <v>0.22050053526245786</v>
      </c>
      <c r="S93" s="1"/>
      <c r="T93" s="1"/>
    </row>
    <row r="94" spans="1:20" ht="14.25" thickTop="1" thickBot="1" x14ac:dyDescent="0.25">
      <c r="A94" s="1" t="s">
        <v>105</v>
      </c>
      <c r="B94" s="1" t="s">
        <v>50</v>
      </c>
      <c r="C94" s="41">
        <f>VLOOKUP($A94,'[1]LHA Rates 2020 C19 uprate'!$A$3:$D$172,3,FALSE)</f>
        <v>77.55</v>
      </c>
      <c r="D94" s="41">
        <f>VLOOKUP($A94,'[1]LHA Rates 2020 C19 uprate'!$A$3:$D$172,4,FALSE)</f>
        <v>336.97338419800195</v>
      </c>
      <c r="E94" s="41">
        <v>342.72</v>
      </c>
      <c r="F94" s="41">
        <f t="shared" si="26"/>
        <v>679.69338419800192</v>
      </c>
      <c r="G94" s="41">
        <f t="shared" si="27"/>
        <v>396.53249999999997</v>
      </c>
      <c r="H94" s="41" t="str">
        <f t="shared" si="28"/>
        <v>Eligible</v>
      </c>
      <c r="I94" s="41">
        <f t="shared" si="29"/>
        <v>283.16088419800195</v>
      </c>
      <c r="J94" s="42">
        <f>VLOOKUP(A94,'[1]Table 2'!$A$3:$B$154,2,FALSE)</f>
        <v>77.55</v>
      </c>
      <c r="K94" s="41">
        <f t="shared" si="30"/>
        <v>0</v>
      </c>
      <c r="L94" s="43">
        <f t="shared" si="34"/>
        <v>0.97394034536891672</v>
      </c>
      <c r="M94" s="43">
        <f t="shared" si="35"/>
        <v>0.48697017268445836</v>
      </c>
      <c r="N94" s="44">
        <f>VLOOKUP(A94,'[1]BRMA LA Names'!$A$2:$B$153,2,FALSE)</f>
        <v>648.1837177480312</v>
      </c>
      <c r="O94" s="45">
        <f t="shared" si="32"/>
        <v>2.0351137134946033</v>
      </c>
      <c r="P94" s="45">
        <f t="shared" si="33"/>
        <v>1.0175568567473017</v>
      </c>
      <c r="Q94" s="46">
        <f t="shared" si="31"/>
        <v>0.32529362416107382</v>
      </c>
      <c r="R94" s="47">
        <f>VLOOKUP(B94,[2]Sheet1!$B$3:$C$15,2,FALSE)</f>
        <v>0.26242329205386095</v>
      </c>
      <c r="S94" s="1"/>
      <c r="T94" s="1"/>
    </row>
    <row r="95" spans="1:20" ht="14.25" thickTop="1" thickBot="1" x14ac:dyDescent="0.25">
      <c r="A95" s="1" t="s">
        <v>106</v>
      </c>
      <c r="B95" s="1" t="s">
        <v>28</v>
      </c>
      <c r="C95" s="41">
        <f>VLOOKUP($A95,'[1]LHA Rates 2020 C19 uprate'!$A$3:$D$172,3,FALSE)</f>
        <v>100.11</v>
      </c>
      <c r="D95" s="41">
        <f>VLOOKUP($A95,'[1]LHA Rates 2020 C19 uprate'!$A$3:$D$172,4,FALSE)</f>
        <v>435.00200505560252</v>
      </c>
      <c r="E95" s="41">
        <v>342.72</v>
      </c>
      <c r="F95" s="41">
        <f t="shared" si="26"/>
        <v>777.72200505560249</v>
      </c>
      <c r="G95" s="41">
        <f t="shared" si="27"/>
        <v>396.53249999999997</v>
      </c>
      <c r="H95" s="41" t="str">
        <f t="shared" si="28"/>
        <v>Eligible</v>
      </c>
      <c r="I95" s="41">
        <f t="shared" si="29"/>
        <v>381.18950505560252</v>
      </c>
      <c r="J95" s="42">
        <f>VLOOKUP(A95,'[1]Table 2'!$A$3:$B$154,2,FALSE)</f>
        <v>100.11</v>
      </c>
      <c r="K95" s="41">
        <f t="shared" si="30"/>
        <v>0</v>
      </c>
      <c r="L95" s="43">
        <f t="shared" si="34"/>
        <v>1.2572684458398744</v>
      </c>
      <c r="M95" s="43">
        <f t="shared" si="35"/>
        <v>0.6286342229199372</v>
      </c>
      <c r="N95" s="44"/>
      <c r="O95" s="45"/>
      <c r="P95" s="45"/>
      <c r="Q95" s="46">
        <f t="shared" si="31"/>
        <v>0.41992449664429526</v>
      </c>
      <c r="R95" s="47">
        <f>VLOOKUP(B95,[2]Sheet1!$B$3:$C$15,2,FALSE)</f>
        <v>0.3508700622168312</v>
      </c>
      <c r="S95" s="1"/>
      <c r="T95" s="1"/>
    </row>
    <row r="96" spans="1:20" ht="14.25" thickTop="1" thickBot="1" x14ac:dyDescent="0.25">
      <c r="A96" s="1" t="s">
        <v>107</v>
      </c>
      <c r="B96" s="1" t="s">
        <v>60</v>
      </c>
      <c r="C96" s="41">
        <f>VLOOKUP($A96,'[1]LHA Rates 2020 C19 uprate'!$A$3:$D$172,3,FALSE)</f>
        <v>70</v>
      </c>
      <c r="D96" s="41">
        <f>VLOOKUP($A96,'[1]LHA Rates 2020 C19 uprate'!$A$3:$D$172,4,FALSE)</f>
        <v>304.16682003688123</v>
      </c>
      <c r="E96" s="41">
        <v>342.72</v>
      </c>
      <c r="F96" s="41">
        <f t="shared" si="26"/>
        <v>646.88682003688132</v>
      </c>
      <c r="G96" s="41">
        <f t="shared" si="27"/>
        <v>396.53249999999997</v>
      </c>
      <c r="H96" s="41" t="str">
        <f t="shared" si="28"/>
        <v>Eligible</v>
      </c>
      <c r="I96" s="41">
        <f t="shared" si="29"/>
        <v>250.35432003688135</v>
      </c>
      <c r="J96" s="42">
        <f>VLOOKUP(A96,'[1]Table 2'!$A$3:$B$154,2,FALSE)</f>
        <v>70</v>
      </c>
      <c r="K96" s="41">
        <f t="shared" si="30"/>
        <v>0</v>
      </c>
      <c r="L96" s="43">
        <f t="shared" si="34"/>
        <v>0.87912087912087911</v>
      </c>
      <c r="M96" s="43">
        <f t="shared" si="35"/>
        <v>0.43956043956043955</v>
      </c>
      <c r="N96" s="44">
        <f>VLOOKUP(A96,'[1]BRMA LA Names'!$A$2:$B$153,2,FALSE)</f>
        <v>442.37193369364633</v>
      </c>
      <c r="O96" s="45">
        <f t="shared" ref="O96:O131" si="36">(N96/4)/(4.55*17.5)</f>
        <v>1.3889228687398629</v>
      </c>
      <c r="P96" s="45">
        <f t="shared" ref="P96:P131" si="37">(N96/4)/(4.55*35)</f>
        <v>0.69446143436993146</v>
      </c>
      <c r="Q96" s="46">
        <f t="shared" si="31"/>
        <v>0.2936241610738255</v>
      </c>
      <c r="R96" s="47">
        <f>VLOOKUP(B96,[2]Sheet1!$B$3:$C$15,2,FALSE)</f>
        <v>0.22050053526245786</v>
      </c>
      <c r="S96" s="1"/>
      <c r="T96" s="1"/>
    </row>
    <row r="97" spans="1:20" ht="14.25" thickTop="1" thickBot="1" x14ac:dyDescent="0.25">
      <c r="A97" s="1" t="s">
        <v>108</v>
      </c>
      <c r="B97" s="1" t="s">
        <v>47</v>
      </c>
      <c r="C97" s="41">
        <f>VLOOKUP($A97,'[1]LHA Rates 2020 C19 uprate'!$A$3:$D$172,3,FALSE)</f>
        <v>65.59</v>
      </c>
      <c r="D97" s="41">
        <f>VLOOKUP($A97,'[1]LHA Rates 2020 C19 uprate'!$A$3:$D$172,4,FALSE)</f>
        <v>285.00431037455769</v>
      </c>
      <c r="E97" s="41">
        <v>342.72</v>
      </c>
      <c r="F97" s="41">
        <f t="shared" si="26"/>
        <v>627.72431037455772</v>
      </c>
      <c r="G97" s="41">
        <f t="shared" si="27"/>
        <v>396.53249999999997</v>
      </c>
      <c r="H97" s="41" t="str">
        <f t="shared" si="28"/>
        <v>Eligible</v>
      </c>
      <c r="I97" s="41">
        <f t="shared" si="29"/>
        <v>231.19181037455775</v>
      </c>
      <c r="J97" s="42">
        <f>VLOOKUP(A97,'[1]Table 2'!$A$3:$B$154,2,FALSE)</f>
        <v>65.59</v>
      </c>
      <c r="K97" s="41">
        <f t="shared" si="30"/>
        <v>0</v>
      </c>
      <c r="L97" s="43">
        <f t="shared" si="34"/>
        <v>0.82373626373626374</v>
      </c>
      <c r="M97" s="43">
        <f t="shared" si="35"/>
        <v>0.41186813186813187</v>
      </c>
      <c r="N97" s="44">
        <f>VLOOKUP(A97,'[1]BRMA LA Names'!$A$2:$B$153,2,FALSE)</f>
        <v>773.4036557789708</v>
      </c>
      <c r="O97" s="45">
        <f t="shared" si="36"/>
        <v>2.4282689349418236</v>
      </c>
      <c r="P97" s="45">
        <f t="shared" si="37"/>
        <v>1.2141344674709118</v>
      </c>
      <c r="Q97" s="46">
        <f t="shared" si="31"/>
        <v>0.27512583892617448</v>
      </c>
      <c r="R97" s="47">
        <f>VLOOKUP(B97,[2]Sheet1!$B$3:$C$15,2,FALSE)</f>
        <v>0.35227920610439672</v>
      </c>
      <c r="S97" s="1"/>
      <c r="T97" s="1"/>
    </row>
    <row r="98" spans="1:20" ht="14.25" thickTop="1" thickBot="1" x14ac:dyDescent="0.25">
      <c r="A98" s="1" t="s">
        <v>114</v>
      </c>
      <c r="B98" s="1" t="s">
        <v>47</v>
      </c>
      <c r="C98" s="41">
        <f>VLOOKUP($A98,'[1]LHA Rates 2020 C19 uprate'!$A$3:$D$172,3,FALSE)</f>
        <v>71.34</v>
      </c>
      <c r="D98" s="41">
        <f>VLOOKUP($A98,'[1]LHA Rates 2020 C19 uprate'!$A$3:$D$172,4,FALSE)</f>
        <v>309.98944202044436</v>
      </c>
      <c r="E98" s="41">
        <v>342.72</v>
      </c>
      <c r="F98" s="41">
        <f t="shared" si="26"/>
        <v>652.70944202044438</v>
      </c>
      <c r="G98" s="41">
        <f t="shared" si="27"/>
        <v>396.53249999999997</v>
      </c>
      <c r="H98" s="41" t="str">
        <f t="shared" si="28"/>
        <v>Eligible</v>
      </c>
      <c r="I98" s="41">
        <f t="shared" si="29"/>
        <v>256.17694202044441</v>
      </c>
      <c r="J98" s="42">
        <f>VLOOKUP(A98,'[1]Table 2'!$A$3:$B$154,2,FALSE)</f>
        <v>71.34</v>
      </c>
      <c r="K98" s="41">
        <f t="shared" si="30"/>
        <v>0</v>
      </c>
      <c r="L98" s="43">
        <f t="shared" si="34"/>
        <v>0.89594976452119313</v>
      </c>
      <c r="M98" s="43">
        <f t="shared" si="35"/>
        <v>0.44797488226059656</v>
      </c>
      <c r="N98" s="44">
        <f>VLOOKUP(A98,'[1]BRMA LA Names'!$A$2:$B$153,2,FALSE)</f>
        <v>648.49191298626386</v>
      </c>
      <c r="O98" s="45">
        <f t="shared" si="36"/>
        <v>2.0360813594545175</v>
      </c>
      <c r="P98" s="45">
        <f t="shared" si="37"/>
        <v>1.0180406797272588</v>
      </c>
      <c r="Q98" s="46">
        <f t="shared" si="31"/>
        <v>0.29924496644295301</v>
      </c>
      <c r="R98" s="47">
        <f>VLOOKUP(B98,[2]Sheet1!$B$3:$C$15,2,FALSE)</f>
        <v>0.35227920610439672</v>
      </c>
      <c r="S98" s="1"/>
      <c r="T98" s="1"/>
    </row>
    <row r="99" spans="1:20" ht="14.25" thickTop="1" thickBot="1" x14ac:dyDescent="0.25">
      <c r="A99" s="1" t="s">
        <v>115</v>
      </c>
      <c r="B99" s="1" t="s">
        <v>28</v>
      </c>
      <c r="C99" s="41">
        <f>VLOOKUP($A99,'[1]LHA Rates 2020 C19 uprate'!$A$3:$D$172,3,FALSE)</f>
        <v>71.5</v>
      </c>
      <c r="D99" s="41">
        <f>VLOOKUP($A99,'[1]LHA Rates 2020 C19 uprate'!$A$3:$D$172,4,FALSE)</f>
        <v>310.68468046624292</v>
      </c>
      <c r="E99" s="41">
        <v>342.72</v>
      </c>
      <c r="F99" s="41">
        <f t="shared" ref="F99:F130" si="38">D99+E99</f>
        <v>653.40468046624301</v>
      </c>
      <c r="G99" s="41">
        <f t="shared" ref="G99:G130" si="39">($AB$7*0.63)</f>
        <v>396.53249999999997</v>
      </c>
      <c r="H99" s="41" t="str">
        <f t="shared" ref="H99:H130" si="40">IF(F99&gt;G99,"Eligible","Not Elibilbe")</f>
        <v>Eligible</v>
      </c>
      <c r="I99" s="41">
        <f t="shared" ref="I99:I130" si="41">F99-G99</f>
        <v>256.87218046624304</v>
      </c>
      <c r="J99" s="42">
        <f>VLOOKUP(A99,'[1]Table 2'!$A$3:$B$154,2,FALSE)</f>
        <v>71.5</v>
      </c>
      <c r="K99" s="41">
        <f t="shared" ref="K99:K130" si="42">C99-J99</f>
        <v>0</v>
      </c>
      <c r="L99" s="43">
        <f t="shared" si="34"/>
        <v>0.89795918367346939</v>
      </c>
      <c r="M99" s="43">
        <f t="shared" si="35"/>
        <v>0.44897959183673469</v>
      </c>
      <c r="N99" s="44">
        <f>VLOOKUP(A99,'[1]BRMA LA Names'!$A$2:$B$153,2,FALSE)</f>
        <v>669.06459944840913</v>
      </c>
      <c r="O99" s="45">
        <f t="shared" si="36"/>
        <v>2.1006737816276582</v>
      </c>
      <c r="P99" s="45">
        <f t="shared" si="37"/>
        <v>1.0503368908138291</v>
      </c>
      <c r="Q99" s="46">
        <f t="shared" ref="Q99:Q130" si="43">$C99/$Z$1</f>
        <v>0.29991610738255031</v>
      </c>
      <c r="R99" s="47">
        <f>VLOOKUP(B99,[2]Sheet1!$B$3:$C$15,2,FALSE)</f>
        <v>0.3508700622168312</v>
      </c>
      <c r="S99" s="1"/>
      <c r="T99" s="1"/>
    </row>
    <row r="100" spans="1:20" ht="14.25" thickTop="1" thickBot="1" x14ac:dyDescent="0.25">
      <c r="A100" s="48" t="s">
        <v>117</v>
      </c>
      <c r="B100" s="1" t="s">
        <v>44</v>
      </c>
      <c r="C100" s="41">
        <f>VLOOKUP($A100,'[1]LHA Rates 2020 C19 uprate'!$A$3:$D$172,3,FALSE)</f>
        <v>80.97</v>
      </c>
      <c r="D100" s="41">
        <f>VLOOKUP($A100,'[1]LHA Rates 2020 C19 uprate'!$A$3:$D$172,4,FALSE)</f>
        <v>351.83410597694672</v>
      </c>
      <c r="E100" s="41">
        <v>342.72</v>
      </c>
      <c r="F100" s="41">
        <f t="shared" si="38"/>
        <v>694.55410597694674</v>
      </c>
      <c r="G100" s="41">
        <f t="shared" si="39"/>
        <v>396.53249999999997</v>
      </c>
      <c r="H100" s="41" t="str">
        <f t="shared" si="40"/>
        <v>Eligible</v>
      </c>
      <c r="I100" s="41">
        <f t="shared" si="41"/>
        <v>298.02160597694677</v>
      </c>
      <c r="J100" s="42">
        <f>VLOOKUP(A100,'[1]Table 2'!$A$3:$B$154,2,FALSE)</f>
        <v>80.97</v>
      </c>
      <c r="K100" s="41">
        <f t="shared" si="42"/>
        <v>0</v>
      </c>
      <c r="L100" s="43">
        <f t="shared" si="34"/>
        <v>1.0168916797488226</v>
      </c>
      <c r="M100" s="43">
        <f t="shared" si="35"/>
        <v>0.50844583987441128</v>
      </c>
      <c r="N100" s="44">
        <f>VLOOKUP(A100,'[1]BRMA LA Names'!$A$2:$B$153,2,FALSE)</f>
        <v>723.25975035196814</v>
      </c>
      <c r="O100" s="45">
        <f t="shared" si="36"/>
        <v>2.2708312412934637</v>
      </c>
      <c r="P100" s="45">
        <f t="shared" si="37"/>
        <v>1.1354156206467318</v>
      </c>
      <c r="Q100" s="46">
        <f t="shared" si="43"/>
        <v>0.33963926174496645</v>
      </c>
      <c r="R100" s="47">
        <f>VLOOKUP(B100,[2]Sheet1!$B$3:$C$15,2,FALSE)</f>
        <v>0.31126051422229023</v>
      </c>
      <c r="S100" s="1"/>
      <c r="T100" s="1"/>
    </row>
    <row r="101" spans="1:20" ht="14.25" thickTop="1" thickBot="1" x14ac:dyDescent="0.25">
      <c r="A101" s="1" t="s">
        <v>118</v>
      </c>
      <c r="B101" s="1" t="s">
        <v>47</v>
      </c>
      <c r="C101" s="41">
        <f>VLOOKUP($A101,'[1]LHA Rates 2020 C19 uprate'!$A$3:$D$172,3,FALSE)</f>
        <v>65.59</v>
      </c>
      <c r="D101" s="41">
        <f>VLOOKUP($A101,'[1]LHA Rates 2020 C19 uprate'!$A$3:$D$172,4,FALSE)</f>
        <v>285.00431037455769</v>
      </c>
      <c r="E101" s="41">
        <v>342.72</v>
      </c>
      <c r="F101" s="41">
        <f t="shared" si="38"/>
        <v>627.72431037455772</v>
      </c>
      <c r="G101" s="41">
        <f t="shared" si="39"/>
        <v>396.53249999999997</v>
      </c>
      <c r="H101" s="41" t="str">
        <f t="shared" si="40"/>
        <v>Eligible</v>
      </c>
      <c r="I101" s="41">
        <f t="shared" si="41"/>
        <v>231.19181037455775</v>
      </c>
      <c r="J101" s="42">
        <f>VLOOKUP(A101,'[1]Table 2'!$A$3:$B$154,2,FALSE)</f>
        <v>65.59</v>
      </c>
      <c r="K101" s="41">
        <f t="shared" si="42"/>
        <v>0</v>
      </c>
      <c r="L101" s="43">
        <f t="shared" si="34"/>
        <v>0.82373626373626374</v>
      </c>
      <c r="M101" s="43">
        <f t="shared" si="35"/>
        <v>0.41186813186813187</v>
      </c>
      <c r="N101" s="44">
        <f>VLOOKUP(A101,'[1]BRMA LA Names'!$A$2:$B$153,2,FALSE)</f>
        <v>644.50304648247572</v>
      </c>
      <c r="O101" s="45">
        <f t="shared" si="36"/>
        <v>2.0235574457848533</v>
      </c>
      <c r="P101" s="45">
        <f t="shared" si="37"/>
        <v>1.0117787228924267</v>
      </c>
      <c r="Q101" s="46">
        <f t="shared" si="43"/>
        <v>0.27512583892617448</v>
      </c>
      <c r="R101" s="47">
        <f>VLOOKUP(B101,[2]Sheet1!$B$3:$C$15,2,FALSE)</f>
        <v>0.35227920610439672</v>
      </c>
      <c r="S101" s="1"/>
      <c r="T101" s="1"/>
    </row>
    <row r="102" spans="1:20" ht="14.25" thickTop="1" thickBot="1" x14ac:dyDescent="0.25">
      <c r="A102" s="1" t="s">
        <v>119</v>
      </c>
      <c r="B102" s="1" t="s">
        <v>60</v>
      </c>
      <c r="C102" s="41">
        <f>VLOOKUP($A102,'[1]LHA Rates 2020 C19 uprate'!$A$3:$D$172,3,FALSE)</f>
        <v>56.5</v>
      </c>
      <c r="D102" s="41">
        <f>VLOOKUP($A102,'[1]LHA Rates 2020 C19 uprate'!$A$3:$D$172,4,FALSE)</f>
        <v>245.50607617262554</v>
      </c>
      <c r="E102" s="41">
        <v>342.72</v>
      </c>
      <c r="F102" s="41">
        <f t="shared" si="38"/>
        <v>588.22607617262554</v>
      </c>
      <c r="G102" s="41">
        <f t="shared" si="39"/>
        <v>396.53249999999997</v>
      </c>
      <c r="H102" s="41" t="str">
        <f t="shared" si="40"/>
        <v>Eligible</v>
      </c>
      <c r="I102" s="41">
        <f t="shared" si="41"/>
        <v>191.69357617262557</v>
      </c>
      <c r="J102" s="42">
        <f>VLOOKUP(A102,'[1]Table 2'!$A$3:$B$154,2,FALSE)</f>
        <v>56.5</v>
      </c>
      <c r="K102" s="41">
        <f t="shared" si="42"/>
        <v>0</v>
      </c>
      <c r="L102" s="43">
        <f t="shared" si="34"/>
        <v>0.7095761381475667</v>
      </c>
      <c r="M102" s="43">
        <f t="shared" si="35"/>
        <v>0.35478806907378335</v>
      </c>
      <c r="N102" s="44">
        <f>VLOOKUP(A102,'[1]BRMA LA Names'!$A$2:$B$153,2,FALSE)</f>
        <v>507.83591899476971</v>
      </c>
      <c r="O102" s="45">
        <f t="shared" si="36"/>
        <v>1.5944612841280055</v>
      </c>
      <c r="P102" s="45">
        <f t="shared" si="37"/>
        <v>0.79723064206400274</v>
      </c>
      <c r="Q102" s="46">
        <f t="shared" si="43"/>
        <v>0.23699664429530201</v>
      </c>
      <c r="R102" s="47">
        <f>VLOOKUP(B102,[2]Sheet1!$B$3:$C$15,2,FALSE)</f>
        <v>0.22050053526245786</v>
      </c>
      <c r="S102" s="1"/>
      <c r="T102" s="1"/>
    </row>
    <row r="103" spans="1:20" ht="14.25" thickTop="1" thickBot="1" x14ac:dyDescent="0.25">
      <c r="A103" s="1" t="s">
        <v>120</v>
      </c>
      <c r="B103" s="1" t="s">
        <v>57</v>
      </c>
      <c r="C103" s="41">
        <f>VLOOKUP($A103,'[1]LHA Rates 2020 C19 uprate'!$A$3:$D$172,3,FALSE)</f>
        <v>70.25</v>
      </c>
      <c r="D103" s="41">
        <f>VLOOKUP($A103,'[1]LHA Rates 2020 C19 uprate'!$A$3:$D$172,4,FALSE)</f>
        <v>305.2531301084415</v>
      </c>
      <c r="E103" s="41">
        <v>342.72</v>
      </c>
      <c r="F103" s="41">
        <f t="shared" si="38"/>
        <v>647.97313010844152</v>
      </c>
      <c r="G103" s="41">
        <f t="shared" si="39"/>
        <v>396.53249999999997</v>
      </c>
      <c r="H103" s="41" t="str">
        <f t="shared" si="40"/>
        <v>Eligible</v>
      </c>
      <c r="I103" s="41">
        <f t="shared" si="41"/>
        <v>251.44063010844155</v>
      </c>
      <c r="J103" s="42">
        <f>VLOOKUP(A103,'[1]Table 2'!$A$3:$B$154,2,FALSE)</f>
        <v>70.25</v>
      </c>
      <c r="K103" s="41">
        <f t="shared" si="42"/>
        <v>0</v>
      </c>
      <c r="L103" s="43">
        <f t="shared" si="34"/>
        <v>0.88226059654631084</v>
      </c>
      <c r="M103" s="43">
        <f t="shared" si="35"/>
        <v>0.44113029827315542</v>
      </c>
      <c r="N103" s="44">
        <f>VLOOKUP(A103,'[1]BRMA LA Names'!$A$2:$B$153,2,FALSE)</f>
        <v>559.26730855741289</v>
      </c>
      <c r="O103" s="45">
        <f t="shared" si="36"/>
        <v>1.7559413141520028</v>
      </c>
      <c r="P103" s="45">
        <f t="shared" si="37"/>
        <v>0.87797065707600142</v>
      </c>
      <c r="Q103" s="46">
        <f t="shared" si="43"/>
        <v>0.29467281879194629</v>
      </c>
      <c r="R103" s="47">
        <f>VLOOKUP(B103,[2]Sheet1!$B$3:$C$15,2,FALSE)</f>
        <v>0.23497217960382227</v>
      </c>
      <c r="S103" s="1"/>
      <c r="T103" s="1"/>
    </row>
    <row r="104" spans="1:20" ht="14.25" thickTop="1" thickBot="1" x14ac:dyDescent="0.25">
      <c r="A104" s="1" t="s">
        <v>121</v>
      </c>
      <c r="B104" s="1" t="s">
        <v>60</v>
      </c>
      <c r="C104" s="41">
        <f>VLOOKUP($A104,'[1]LHA Rates 2020 C19 uprate'!$A$3:$D$172,3,FALSE)</f>
        <v>66.16</v>
      </c>
      <c r="D104" s="41">
        <f>VLOOKUP($A104,'[1]LHA Rates 2020 C19 uprate'!$A$3:$D$172,4,FALSE)</f>
        <v>287.48109733771514</v>
      </c>
      <c r="E104" s="41">
        <v>342.72</v>
      </c>
      <c r="F104" s="41">
        <f t="shared" si="38"/>
        <v>630.20109733771517</v>
      </c>
      <c r="G104" s="41">
        <f t="shared" si="39"/>
        <v>396.53249999999997</v>
      </c>
      <c r="H104" s="41" t="str">
        <f t="shared" si="40"/>
        <v>Eligible</v>
      </c>
      <c r="I104" s="41">
        <f t="shared" si="41"/>
        <v>233.6685973377152</v>
      </c>
      <c r="J104" s="42">
        <f>VLOOKUP(A104,'[1]Table 2'!$A$3:$B$154,2,FALSE)</f>
        <v>66.16</v>
      </c>
      <c r="K104" s="41">
        <f t="shared" si="42"/>
        <v>0</v>
      </c>
      <c r="L104" s="43">
        <f t="shared" si="34"/>
        <v>0.83089481946624799</v>
      </c>
      <c r="M104" s="43">
        <f t="shared" si="35"/>
        <v>0.415447409733124</v>
      </c>
      <c r="N104" s="44">
        <f>VLOOKUP(A104,'[1]BRMA LA Names'!$A$2:$B$153,2,FALSE)</f>
        <v>666.85524716484906</v>
      </c>
      <c r="O104" s="45">
        <f t="shared" si="36"/>
        <v>2.0937370397640471</v>
      </c>
      <c r="P104" s="45">
        <f t="shared" si="37"/>
        <v>1.0468685198820236</v>
      </c>
      <c r="Q104" s="46">
        <f t="shared" si="43"/>
        <v>0.27751677852348994</v>
      </c>
      <c r="R104" s="47">
        <f>VLOOKUP(B104,[2]Sheet1!$B$3:$C$15,2,FALSE)</f>
        <v>0.22050053526245786</v>
      </c>
      <c r="S104" s="1"/>
      <c r="T104" s="1"/>
    </row>
    <row r="105" spans="1:20" ht="14.25" thickTop="1" thickBot="1" x14ac:dyDescent="0.25">
      <c r="A105" s="1" t="s">
        <v>124</v>
      </c>
      <c r="B105" s="1" t="s">
        <v>47</v>
      </c>
      <c r="C105" s="41">
        <f>VLOOKUP($A105,'[1]LHA Rates 2020 C19 uprate'!$A$3:$D$172,3,FALSE)</f>
        <v>66.5</v>
      </c>
      <c r="D105" s="41">
        <f>VLOOKUP($A105,'[1]LHA Rates 2020 C19 uprate'!$A$3:$D$172,4,FALSE)</f>
        <v>288.95847903503716</v>
      </c>
      <c r="E105" s="41">
        <v>342.72</v>
      </c>
      <c r="F105" s="41">
        <f t="shared" si="38"/>
        <v>631.67847903503718</v>
      </c>
      <c r="G105" s="41">
        <f t="shared" si="39"/>
        <v>396.53249999999997</v>
      </c>
      <c r="H105" s="41" t="str">
        <f t="shared" si="40"/>
        <v>Eligible</v>
      </c>
      <c r="I105" s="41">
        <f t="shared" si="41"/>
        <v>235.14597903503721</v>
      </c>
      <c r="J105" s="42">
        <f>VLOOKUP(A105,'[1]Table 2'!$A$3:$B$154,2,FALSE)</f>
        <v>66.5</v>
      </c>
      <c r="K105" s="41">
        <f t="shared" si="42"/>
        <v>0</v>
      </c>
      <c r="L105" s="43">
        <f t="shared" si="34"/>
        <v>0.8351648351648352</v>
      </c>
      <c r="M105" s="43">
        <f t="shared" si="35"/>
        <v>0.4175824175824176</v>
      </c>
      <c r="N105" s="44">
        <f>VLOOKUP(A105,'[1]BRMA LA Names'!$A$2:$B$153,2,FALSE)</f>
        <v>469.30792965625716</v>
      </c>
      <c r="O105" s="45">
        <f t="shared" si="36"/>
        <v>1.4734942846350303</v>
      </c>
      <c r="P105" s="45">
        <f t="shared" si="37"/>
        <v>0.73674714231751515</v>
      </c>
      <c r="Q105" s="46">
        <f t="shared" si="43"/>
        <v>0.27894295302013422</v>
      </c>
      <c r="R105" s="47">
        <f>VLOOKUP(B105,[2]Sheet1!$B$3:$C$15,2,FALSE)</f>
        <v>0.35227920610439672</v>
      </c>
      <c r="S105" s="1"/>
      <c r="T105" s="1"/>
    </row>
    <row r="106" spans="1:20" ht="14.25" thickTop="1" thickBot="1" x14ac:dyDescent="0.25">
      <c r="A106" s="1" t="s">
        <v>125</v>
      </c>
      <c r="B106" s="1" t="s">
        <v>47</v>
      </c>
      <c r="C106" s="41">
        <f>VLOOKUP($A106,'[1]LHA Rates 2020 C19 uprate'!$A$3:$D$172,3,FALSE)</f>
        <v>81.5</v>
      </c>
      <c r="D106" s="41">
        <f>VLOOKUP($A106,'[1]LHA Rates 2020 C19 uprate'!$A$3:$D$172,4,FALSE)</f>
        <v>354.13708332865457</v>
      </c>
      <c r="E106" s="41">
        <v>342.72</v>
      </c>
      <c r="F106" s="41">
        <f t="shared" si="38"/>
        <v>696.85708332865465</v>
      </c>
      <c r="G106" s="41">
        <f t="shared" si="39"/>
        <v>396.53249999999997</v>
      </c>
      <c r="H106" s="41" t="str">
        <f t="shared" si="40"/>
        <v>Eligible</v>
      </c>
      <c r="I106" s="41">
        <f t="shared" si="41"/>
        <v>300.32458332865468</v>
      </c>
      <c r="J106" s="42">
        <f>VLOOKUP(A106,'[1]Table 2'!$A$3:$B$154,2,FALSE)</f>
        <v>81.5</v>
      </c>
      <c r="K106" s="41">
        <f t="shared" si="42"/>
        <v>0</v>
      </c>
      <c r="L106" s="43">
        <f t="shared" si="34"/>
        <v>1.0235478806907379</v>
      </c>
      <c r="M106" s="43">
        <f t="shared" si="35"/>
        <v>0.51177394034536894</v>
      </c>
      <c r="N106" s="44">
        <f>VLOOKUP(A106,'[1]BRMA LA Names'!$A$2:$B$153,2,FALSE)</f>
        <v>548.63154738438323</v>
      </c>
      <c r="O106" s="45">
        <f t="shared" si="36"/>
        <v>1.7225480294643116</v>
      </c>
      <c r="P106" s="45">
        <f t="shared" si="37"/>
        <v>0.86127401473215581</v>
      </c>
      <c r="Q106" s="46">
        <f t="shared" si="43"/>
        <v>0.34186241610738255</v>
      </c>
      <c r="R106" s="47">
        <f>VLOOKUP(B106,[2]Sheet1!$B$3:$C$15,2,FALSE)</f>
        <v>0.35227920610439672</v>
      </c>
      <c r="S106" s="1"/>
      <c r="T106" s="1"/>
    </row>
    <row r="107" spans="1:20" ht="14.25" thickTop="1" thickBot="1" x14ac:dyDescent="0.25">
      <c r="A107" s="1" t="s">
        <v>126</v>
      </c>
      <c r="B107" s="1" t="s">
        <v>47</v>
      </c>
      <c r="C107" s="41">
        <f>VLOOKUP($A107,'[1]LHA Rates 2020 C19 uprate'!$A$3:$D$172,3,FALSE)</f>
        <v>78.59</v>
      </c>
      <c r="D107" s="41">
        <f>VLOOKUP($A107,'[1]LHA Rates 2020 C19 uprate'!$A$3:$D$172,4,FALSE)</f>
        <v>341.49243409569277</v>
      </c>
      <c r="E107" s="41">
        <v>342.72</v>
      </c>
      <c r="F107" s="41">
        <f t="shared" si="38"/>
        <v>684.21243409569274</v>
      </c>
      <c r="G107" s="41">
        <f t="shared" si="39"/>
        <v>396.53249999999997</v>
      </c>
      <c r="H107" s="41" t="str">
        <f t="shared" si="40"/>
        <v>Eligible</v>
      </c>
      <c r="I107" s="41">
        <f t="shared" si="41"/>
        <v>287.67993409569277</v>
      </c>
      <c r="J107" s="42">
        <f>VLOOKUP(A107,'[1]Table 2'!$A$3:$B$154,2,FALSE)</f>
        <v>78.59</v>
      </c>
      <c r="K107" s="41">
        <f t="shared" si="42"/>
        <v>0</v>
      </c>
      <c r="L107" s="43">
        <f t="shared" si="34"/>
        <v>0.98700156985871279</v>
      </c>
      <c r="M107" s="43">
        <f t="shared" si="35"/>
        <v>0.4935007849293564</v>
      </c>
      <c r="N107" s="44">
        <f>VLOOKUP(A107,'[1]BRMA LA Names'!$A$2:$B$153,2,FALSE)</f>
        <v>833.28514896194156</v>
      </c>
      <c r="O107" s="45">
        <f t="shared" si="36"/>
        <v>2.6162799025492669</v>
      </c>
      <c r="P107" s="45">
        <f t="shared" si="37"/>
        <v>1.3081399512746335</v>
      </c>
      <c r="Q107" s="46">
        <f t="shared" si="43"/>
        <v>0.32965604026845641</v>
      </c>
      <c r="R107" s="47">
        <f>VLOOKUP(B107,[2]Sheet1!$B$3:$C$15,2,FALSE)</f>
        <v>0.35227920610439672</v>
      </c>
      <c r="S107" s="1"/>
      <c r="T107" s="1"/>
    </row>
    <row r="108" spans="1:20" ht="14.25" thickTop="1" thickBot="1" x14ac:dyDescent="0.25">
      <c r="A108" s="1" t="s">
        <v>127</v>
      </c>
      <c r="B108" s="1" t="s">
        <v>28</v>
      </c>
      <c r="C108" s="41">
        <f>VLOOKUP($A108,'[1]LHA Rates 2020 C19 uprate'!$A$3:$D$172,3,FALSE)</f>
        <v>88.85</v>
      </c>
      <c r="D108" s="41">
        <f>VLOOKUP($A108,'[1]LHA Rates 2020 C19 uprate'!$A$3:$D$172,4,FALSE)</f>
        <v>386.07459943252707</v>
      </c>
      <c r="E108" s="41">
        <v>342.72</v>
      </c>
      <c r="F108" s="41">
        <f t="shared" si="38"/>
        <v>728.79459943252709</v>
      </c>
      <c r="G108" s="41">
        <f t="shared" si="39"/>
        <v>396.53249999999997</v>
      </c>
      <c r="H108" s="41" t="str">
        <f t="shared" si="40"/>
        <v>Eligible</v>
      </c>
      <c r="I108" s="41">
        <f t="shared" si="41"/>
        <v>332.26209943252712</v>
      </c>
      <c r="J108" s="42">
        <f>VLOOKUP(A108,'[1]Table 2'!$A$3:$B$154,2,FALSE)</f>
        <v>88.85</v>
      </c>
      <c r="K108" s="41">
        <f t="shared" si="42"/>
        <v>0</v>
      </c>
      <c r="L108" s="43">
        <f t="shared" si="34"/>
        <v>1.1158555729984301</v>
      </c>
      <c r="M108" s="43">
        <f t="shared" si="35"/>
        <v>0.55792778649921504</v>
      </c>
      <c r="N108" s="44">
        <f>VLOOKUP(A108,'[1]BRMA LA Names'!$A$2:$B$153,2,FALSE)</f>
        <v>837.59983997714346</v>
      </c>
      <c r="O108" s="45">
        <f t="shared" si="36"/>
        <v>2.62982681311505</v>
      </c>
      <c r="P108" s="45">
        <f t="shared" si="37"/>
        <v>1.314913406557525</v>
      </c>
      <c r="Q108" s="46">
        <f t="shared" si="43"/>
        <v>0.37269295302013422</v>
      </c>
      <c r="R108" s="47">
        <f>VLOOKUP(B108,[2]Sheet1!$B$3:$C$15,2,FALSE)</f>
        <v>0.3508700622168312</v>
      </c>
      <c r="S108" s="1"/>
      <c r="T108" s="1"/>
    </row>
    <row r="109" spans="1:20" ht="14.25" thickTop="1" thickBot="1" x14ac:dyDescent="0.25">
      <c r="A109" s="1" t="s">
        <v>128</v>
      </c>
      <c r="B109" s="1" t="s">
        <v>28</v>
      </c>
      <c r="C109" s="41">
        <f>VLOOKUP($A109,'[1]LHA Rates 2020 C19 uprate'!$A$3:$D$172,3,FALSE)</f>
        <v>72.84</v>
      </c>
      <c r="D109" s="41">
        <f>VLOOKUP($A109,'[1]LHA Rates 2020 C19 uprate'!$A$3:$D$172,4,FALSE)</f>
        <v>316.5073024498061</v>
      </c>
      <c r="E109" s="41">
        <v>342.72</v>
      </c>
      <c r="F109" s="41">
        <f t="shared" si="38"/>
        <v>659.22730244980607</v>
      </c>
      <c r="G109" s="41">
        <f t="shared" si="39"/>
        <v>396.53249999999997</v>
      </c>
      <c r="H109" s="41" t="str">
        <f t="shared" si="40"/>
        <v>Eligible</v>
      </c>
      <c r="I109" s="41">
        <f t="shared" si="41"/>
        <v>262.6948024498061</v>
      </c>
      <c r="J109" s="42">
        <f>VLOOKUP(A109,'[1]Table 2'!$A$3:$B$154,2,FALSE)</f>
        <v>72.84</v>
      </c>
      <c r="K109" s="41">
        <f t="shared" si="42"/>
        <v>0</v>
      </c>
      <c r="L109" s="43">
        <f t="shared" si="34"/>
        <v>0.91478806907378341</v>
      </c>
      <c r="M109" s="43">
        <f t="shared" si="35"/>
        <v>0.4573940345368917</v>
      </c>
      <c r="N109" s="44">
        <f>VLOOKUP(A109,'[1]BRMA LA Names'!$A$2:$B$153,2,FALSE)</f>
        <v>788.40696287784954</v>
      </c>
      <c r="O109" s="45">
        <f t="shared" si="36"/>
        <v>2.4753750796792766</v>
      </c>
      <c r="P109" s="45">
        <f t="shared" si="37"/>
        <v>1.2376875398396383</v>
      </c>
      <c r="Q109" s="46">
        <f t="shared" si="43"/>
        <v>0.30553691275167788</v>
      </c>
      <c r="R109" s="47">
        <f>VLOOKUP(B109,[2]Sheet1!$B$3:$C$15,2,FALSE)</f>
        <v>0.3508700622168312</v>
      </c>
      <c r="S109" s="1"/>
      <c r="T109" s="1"/>
    </row>
    <row r="110" spans="1:20" ht="14.25" thickTop="1" thickBot="1" x14ac:dyDescent="0.25">
      <c r="A110" s="1" t="s">
        <v>129</v>
      </c>
      <c r="B110" s="1" t="s">
        <v>44</v>
      </c>
      <c r="C110" s="41">
        <f>VLOOKUP($A110,'[1]LHA Rates 2020 C19 uprate'!$A$3:$D$172,3,FALSE)</f>
        <v>75</v>
      </c>
      <c r="D110" s="41">
        <f>VLOOKUP($A110,'[1]LHA Rates 2020 C19 uprate'!$A$3:$D$172,4,FALSE)</f>
        <v>325.893021468087</v>
      </c>
      <c r="E110" s="41">
        <v>342.72</v>
      </c>
      <c r="F110" s="41">
        <f t="shared" si="38"/>
        <v>668.61302146808703</v>
      </c>
      <c r="G110" s="41">
        <f t="shared" si="39"/>
        <v>396.53249999999997</v>
      </c>
      <c r="H110" s="41" t="str">
        <f t="shared" si="40"/>
        <v>Eligible</v>
      </c>
      <c r="I110" s="41">
        <f t="shared" si="41"/>
        <v>272.08052146808706</v>
      </c>
      <c r="J110" s="42">
        <f>VLOOKUP(A110,'[1]Table 2'!$A$3:$B$154,2,FALSE)</f>
        <v>75</v>
      </c>
      <c r="K110" s="41">
        <f t="shared" si="42"/>
        <v>0</v>
      </c>
      <c r="L110" s="43">
        <f t="shared" si="34"/>
        <v>0.9419152276295133</v>
      </c>
      <c r="M110" s="43">
        <f t="shared" si="35"/>
        <v>0.47095761381475665</v>
      </c>
      <c r="N110" s="44">
        <f>VLOOKUP(A110,'[1]BRMA LA Names'!$A$2:$B$153,2,FALSE)</f>
        <v>671.78908761899629</v>
      </c>
      <c r="O110" s="45">
        <f t="shared" si="36"/>
        <v>2.1092279046122333</v>
      </c>
      <c r="P110" s="45">
        <f t="shared" si="37"/>
        <v>1.0546139523061167</v>
      </c>
      <c r="Q110" s="46">
        <f t="shared" si="43"/>
        <v>0.31459731543624159</v>
      </c>
      <c r="R110" s="47">
        <f>VLOOKUP(B110,[2]Sheet1!$B$3:$C$15,2,FALSE)</f>
        <v>0.31126051422229023</v>
      </c>
      <c r="S110" s="1"/>
      <c r="T110" s="1"/>
    </row>
    <row r="111" spans="1:20" ht="14.25" thickTop="1" thickBot="1" x14ac:dyDescent="0.25">
      <c r="A111" s="1" t="s">
        <v>132</v>
      </c>
      <c r="B111" s="1" t="s">
        <v>50</v>
      </c>
      <c r="C111" s="41">
        <f>VLOOKUP($A111,'[1]LHA Rates 2020 C19 uprate'!$A$3:$D$172,3,FALSE)</f>
        <v>67.08</v>
      </c>
      <c r="D111" s="41">
        <f>VLOOKUP($A111,'[1]LHA Rates 2020 C19 uprate'!$A$3:$D$172,4,FALSE)</f>
        <v>291.47871840105699</v>
      </c>
      <c r="E111" s="41">
        <v>342.72</v>
      </c>
      <c r="F111" s="41">
        <f t="shared" si="38"/>
        <v>634.19871840105702</v>
      </c>
      <c r="G111" s="41">
        <f t="shared" si="39"/>
        <v>396.53249999999997</v>
      </c>
      <c r="H111" s="41" t="str">
        <f t="shared" si="40"/>
        <v>Eligible</v>
      </c>
      <c r="I111" s="41">
        <f t="shared" si="41"/>
        <v>237.66621840105705</v>
      </c>
      <c r="J111" s="42">
        <f>VLOOKUP(A111,'[1]Table 2'!$A$3:$B$154,2,FALSE)</f>
        <v>67.08</v>
      </c>
      <c r="K111" s="41">
        <f t="shared" si="42"/>
        <v>0</v>
      </c>
      <c r="L111" s="43">
        <f t="shared" si="34"/>
        <v>0.84244897959183673</v>
      </c>
      <c r="M111" s="43">
        <f t="shared" si="35"/>
        <v>0.42122448979591837</v>
      </c>
      <c r="N111" s="44">
        <f>VLOOKUP(A111,'[1]BRMA LA Names'!$A$2:$B$153,2,FALSE)</f>
        <v>590.98069388986517</v>
      </c>
      <c r="O111" s="45">
        <f t="shared" si="36"/>
        <v>1.8555123826997337</v>
      </c>
      <c r="P111" s="45">
        <f t="shared" si="37"/>
        <v>0.92775619134986687</v>
      </c>
      <c r="Q111" s="46">
        <f t="shared" si="43"/>
        <v>0.28137583892617446</v>
      </c>
      <c r="R111" s="47">
        <f>VLOOKUP(B111,[2]Sheet1!$B$3:$C$15,2,FALSE)</f>
        <v>0.26242329205386095</v>
      </c>
      <c r="S111" s="1"/>
      <c r="T111" s="1"/>
    </row>
    <row r="112" spans="1:20" ht="14.25" thickTop="1" thickBot="1" x14ac:dyDescent="0.25">
      <c r="A112" s="1" t="s">
        <v>133</v>
      </c>
      <c r="B112" s="1" t="s">
        <v>28</v>
      </c>
      <c r="C112" s="41">
        <f>VLOOKUP($A112,'[1]LHA Rates 2020 C19 uprate'!$A$3:$D$172,3,FALSE)</f>
        <v>70</v>
      </c>
      <c r="D112" s="41">
        <f>VLOOKUP($A112,'[1]LHA Rates 2020 C19 uprate'!$A$3:$D$172,4,FALSE)</f>
        <v>304.16682003688123</v>
      </c>
      <c r="E112" s="41">
        <v>342.72</v>
      </c>
      <c r="F112" s="41">
        <f t="shared" si="38"/>
        <v>646.88682003688132</v>
      </c>
      <c r="G112" s="41">
        <f t="shared" si="39"/>
        <v>396.53249999999997</v>
      </c>
      <c r="H112" s="41" t="str">
        <f t="shared" si="40"/>
        <v>Eligible</v>
      </c>
      <c r="I112" s="41">
        <f t="shared" si="41"/>
        <v>250.35432003688135</v>
      </c>
      <c r="J112" s="42">
        <f>VLOOKUP(A112,'[1]Table 2'!$A$3:$B$154,2,FALSE)</f>
        <v>70</v>
      </c>
      <c r="K112" s="41">
        <f t="shared" si="42"/>
        <v>0</v>
      </c>
      <c r="L112" s="43">
        <f t="shared" si="34"/>
        <v>0.87912087912087911</v>
      </c>
      <c r="M112" s="43">
        <f t="shared" si="35"/>
        <v>0.43956043956043955</v>
      </c>
      <c r="N112" s="44">
        <f>VLOOKUP(A112,'[1]BRMA LA Names'!$A$2:$B$153,2,FALSE)</f>
        <v>990.90599250629339</v>
      </c>
      <c r="O112" s="45">
        <f t="shared" si="36"/>
        <v>3.1111648116367139</v>
      </c>
      <c r="P112" s="45">
        <f t="shared" si="37"/>
        <v>1.5555824058183569</v>
      </c>
      <c r="Q112" s="46">
        <f t="shared" si="43"/>
        <v>0.2936241610738255</v>
      </c>
      <c r="R112" s="47">
        <f>VLOOKUP(B112,[2]Sheet1!$B$3:$C$15,2,FALSE)</f>
        <v>0.3508700622168312</v>
      </c>
      <c r="S112" s="1"/>
      <c r="T112" s="1"/>
    </row>
    <row r="113" spans="1:20" ht="14.25" thickTop="1" thickBot="1" x14ac:dyDescent="0.25">
      <c r="A113" s="1" t="s">
        <v>135</v>
      </c>
      <c r="B113" s="1" t="s">
        <v>57</v>
      </c>
      <c r="C113" s="41">
        <f>VLOOKUP($A113,'[1]LHA Rates 2020 C19 uprate'!$A$3:$D$172,3,FALSE)</f>
        <v>66.5</v>
      </c>
      <c r="D113" s="41">
        <f>VLOOKUP($A113,'[1]LHA Rates 2020 C19 uprate'!$A$3:$D$172,4,FALSE)</f>
        <v>288.95847903503716</v>
      </c>
      <c r="E113" s="41">
        <v>342.72</v>
      </c>
      <c r="F113" s="41">
        <f t="shared" si="38"/>
        <v>631.67847903503718</v>
      </c>
      <c r="G113" s="41">
        <f t="shared" si="39"/>
        <v>396.53249999999997</v>
      </c>
      <c r="H113" s="41" t="str">
        <f t="shared" si="40"/>
        <v>Eligible</v>
      </c>
      <c r="I113" s="41">
        <f t="shared" si="41"/>
        <v>235.14597903503721</v>
      </c>
      <c r="J113" s="42">
        <f>VLOOKUP(A113,'[1]Table 2'!$A$3:$B$154,2,FALSE)</f>
        <v>66.5</v>
      </c>
      <c r="K113" s="41">
        <f t="shared" si="42"/>
        <v>0</v>
      </c>
      <c r="L113" s="43">
        <f t="shared" si="34"/>
        <v>0.8351648351648352</v>
      </c>
      <c r="M113" s="43">
        <f t="shared" si="35"/>
        <v>0.4175824175824176</v>
      </c>
      <c r="N113" s="44">
        <f>VLOOKUP(A113,'[1]BRMA LA Names'!$A$2:$B$153,2,FALSE)</f>
        <v>574.96672012899728</v>
      </c>
      <c r="O113" s="45">
        <f t="shared" si="36"/>
        <v>1.8052330302323305</v>
      </c>
      <c r="P113" s="45">
        <f t="shared" si="37"/>
        <v>0.90261651511616525</v>
      </c>
      <c r="Q113" s="46">
        <f t="shared" si="43"/>
        <v>0.27894295302013422</v>
      </c>
      <c r="R113" s="47">
        <f>VLOOKUP(B113,[2]Sheet1!$B$3:$C$15,2,FALSE)</f>
        <v>0.23497217960382227</v>
      </c>
      <c r="S113" s="1"/>
      <c r="T113" s="1"/>
    </row>
    <row r="114" spans="1:20" ht="14.25" thickTop="1" thickBot="1" x14ac:dyDescent="0.25">
      <c r="A114" s="1" t="s">
        <v>136</v>
      </c>
      <c r="B114" s="1" t="s">
        <v>44</v>
      </c>
      <c r="C114" s="41">
        <f>VLOOKUP($A114,'[1]LHA Rates 2020 C19 uprate'!$A$3:$D$172,3,FALSE)</f>
        <v>70</v>
      </c>
      <c r="D114" s="41">
        <f>VLOOKUP($A114,'[1]LHA Rates 2020 C19 uprate'!$A$3:$D$172,4,FALSE)</f>
        <v>304.16682003688123</v>
      </c>
      <c r="E114" s="41">
        <v>342.72</v>
      </c>
      <c r="F114" s="41">
        <f t="shared" si="38"/>
        <v>646.88682003688132</v>
      </c>
      <c r="G114" s="41">
        <f t="shared" si="39"/>
        <v>396.53249999999997</v>
      </c>
      <c r="H114" s="41" t="str">
        <f t="shared" si="40"/>
        <v>Eligible</v>
      </c>
      <c r="I114" s="41">
        <f t="shared" si="41"/>
        <v>250.35432003688135</v>
      </c>
      <c r="J114" s="42">
        <f>VLOOKUP(A114,'[1]Table 2'!$A$3:$B$154,2,FALSE)</f>
        <v>70</v>
      </c>
      <c r="K114" s="41">
        <f t="shared" si="42"/>
        <v>0</v>
      </c>
      <c r="L114" s="43">
        <f t="shared" si="34"/>
        <v>0.87912087912087911</v>
      </c>
      <c r="M114" s="43">
        <f t="shared" si="35"/>
        <v>0.43956043956043955</v>
      </c>
      <c r="N114" s="44">
        <f>VLOOKUP(A114,'[1]BRMA LA Names'!$A$2:$B$153,2,FALSE)</f>
        <v>685.00653403845934</v>
      </c>
      <c r="O114" s="45">
        <f t="shared" si="36"/>
        <v>2.1507269514551313</v>
      </c>
      <c r="P114" s="45">
        <f t="shared" si="37"/>
        <v>1.0753634757275656</v>
      </c>
      <c r="Q114" s="46">
        <f t="shared" si="43"/>
        <v>0.2936241610738255</v>
      </c>
      <c r="R114" s="47">
        <f>VLOOKUP(B114,[2]Sheet1!$B$3:$C$15,2,FALSE)</f>
        <v>0.31126051422229023</v>
      </c>
      <c r="S114" s="1"/>
      <c r="T114" s="1"/>
    </row>
    <row r="115" spans="1:20" ht="14.25" thickTop="1" thickBot="1" x14ac:dyDescent="0.25">
      <c r="A115" s="1" t="s">
        <v>140</v>
      </c>
      <c r="B115" s="1" t="s">
        <v>28</v>
      </c>
      <c r="C115" s="41">
        <f>VLOOKUP($A115,'[1]LHA Rates 2020 C19 uprate'!$A$3:$D$172,3,FALSE)</f>
        <v>88.85</v>
      </c>
      <c r="D115" s="41">
        <f>VLOOKUP($A115,'[1]LHA Rates 2020 C19 uprate'!$A$3:$D$172,4,FALSE)</f>
        <v>386.07459943252707</v>
      </c>
      <c r="E115" s="41">
        <v>342.72</v>
      </c>
      <c r="F115" s="41">
        <f t="shared" si="38"/>
        <v>728.79459943252709</v>
      </c>
      <c r="G115" s="41">
        <f t="shared" si="39"/>
        <v>396.53249999999997</v>
      </c>
      <c r="H115" s="41" t="str">
        <f t="shared" si="40"/>
        <v>Eligible</v>
      </c>
      <c r="I115" s="41">
        <f t="shared" si="41"/>
        <v>332.26209943252712</v>
      </c>
      <c r="J115" s="42">
        <f>VLOOKUP(A115,'[1]Table 2'!$A$3:$B$154,2,FALSE)</f>
        <v>88.85</v>
      </c>
      <c r="K115" s="41">
        <f t="shared" si="42"/>
        <v>0</v>
      </c>
      <c r="L115" s="43">
        <f t="shared" si="34"/>
        <v>1.1158555729984301</v>
      </c>
      <c r="M115" s="43">
        <f t="shared" si="35"/>
        <v>0.55792778649921504</v>
      </c>
      <c r="N115" s="44">
        <f>VLOOKUP(A115,'[1]BRMA LA Names'!$A$2:$B$153,2,FALSE)</f>
        <v>923.46746359748795</v>
      </c>
      <c r="O115" s="45">
        <f t="shared" si="36"/>
        <v>2.8994268872762574</v>
      </c>
      <c r="P115" s="45">
        <f t="shared" si="37"/>
        <v>1.4497134436381287</v>
      </c>
      <c r="Q115" s="46">
        <f t="shared" si="43"/>
        <v>0.37269295302013422</v>
      </c>
      <c r="R115" s="47">
        <f>VLOOKUP(B115,[2]Sheet1!$B$3:$C$15,2,FALSE)</f>
        <v>0.3508700622168312</v>
      </c>
      <c r="S115" s="1"/>
      <c r="T115" s="1"/>
    </row>
    <row r="116" spans="1:20" ht="14.25" thickTop="1" thickBot="1" x14ac:dyDescent="0.25">
      <c r="A116" s="1" t="s">
        <v>146</v>
      </c>
      <c r="B116" s="1" t="s">
        <v>57</v>
      </c>
      <c r="C116" s="41">
        <f>VLOOKUP($A116,'[1]LHA Rates 2020 C19 uprate'!$A$3:$D$172,3,FALSE)</f>
        <v>66.39</v>
      </c>
      <c r="D116" s="41">
        <f>VLOOKUP($A116,'[1]LHA Rates 2020 C19 uprate'!$A$3:$D$172,4,FALSE)</f>
        <v>288.48050260355063</v>
      </c>
      <c r="E116" s="41">
        <v>342.72</v>
      </c>
      <c r="F116" s="41">
        <f t="shared" si="38"/>
        <v>631.2005026035506</v>
      </c>
      <c r="G116" s="41">
        <f t="shared" si="39"/>
        <v>396.53249999999997</v>
      </c>
      <c r="H116" s="41" t="str">
        <f t="shared" si="40"/>
        <v>Eligible</v>
      </c>
      <c r="I116" s="41">
        <f t="shared" si="41"/>
        <v>234.66800260355063</v>
      </c>
      <c r="J116" s="42">
        <f>VLOOKUP(A116,'[1]Table 2'!$A$3:$B$154,2,FALSE)</f>
        <v>66.39</v>
      </c>
      <c r="K116" s="41">
        <f t="shared" si="42"/>
        <v>0</v>
      </c>
      <c r="L116" s="43">
        <f t="shared" si="34"/>
        <v>0.83378335949764526</v>
      </c>
      <c r="M116" s="43">
        <f t="shared" si="35"/>
        <v>0.41689167974882263</v>
      </c>
      <c r="N116" s="44">
        <f>VLOOKUP(A116,'[1]BRMA LA Names'!$A$2:$B$153,2,FALSE)</f>
        <v>513.41460975258747</v>
      </c>
      <c r="O116" s="45">
        <f t="shared" si="36"/>
        <v>1.6119767967114207</v>
      </c>
      <c r="P116" s="45">
        <f t="shared" si="37"/>
        <v>0.80598839835571034</v>
      </c>
      <c r="Q116" s="46">
        <f t="shared" si="43"/>
        <v>0.27848154362416105</v>
      </c>
      <c r="R116" s="47">
        <f>VLOOKUP(B116,[2]Sheet1!$B$3:$C$15,2,FALSE)</f>
        <v>0.23497217960382227</v>
      </c>
      <c r="S116" s="1"/>
      <c r="T116" s="1"/>
    </row>
    <row r="117" spans="1:20" ht="14.25" thickTop="1" thickBot="1" x14ac:dyDescent="0.25">
      <c r="A117" s="1" t="s">
        <v>154</v>
      </c>
      <c r="B117" s="1" t="s">
        <v>28</v>
      </c>
      <c r="C117" s="41">
        <f>VLOOKUP($A117,'[1]LHA Rates 2020 C19 uprate'!$A$3:$D$172,3,FALSE)</f>
        <v>118.87</v>
      </c>
      <c r="D117" s="41">
        <f>VLOOKUP($A117,'[1]LHA Rates 2020 C19 uprate'!$A$3:$D$172,4,FALSE)</f>
        <v>516.51871282548677</v>
      </c>
      <c r="E117" s="41">
        <v>342.72</v>
      </c>
      <c r="F117" s="41">
        <f t="shared" si="38"/>
        <v>859.2387128254868</v>
      </c>
      <c r="G117" s="41">
        <f t="shared" si="39"/>
        <v>396.53249999999997</v>
      </c>
      <c r="H117" s="41" t="str">
        <f t="shared" si="40"/>
        <v>Eligible</v>
      </c>
      <c r="I117" s="41">
        <f t="shared" si="41"/>
        <v>462.70621282548683</v>
      </c>
      <c r="J117" s="42">
        <f>VLOOKUP(A117,'[1]Table 2'!$A$3:$B$154,2,FALSE)</f>
        <v>118.87</v>
      </c>
      <c r="K117" s="41">
        <f t="shared" si="42"/>
        <v>0</v>
      </c>
      <c r="L117" s="43">
        <f t="shared" ref="L117:L148" si="44">$C117/(4.55*17.5)</f>
        <v>1.49287284144427</v>
      </c>
      <c r="M117" s="43">
        <f t="shared" ref="M117:M148" si="45">$C117/(4.55*35)</f>
        <v>0.74643642072213501</v>
      </c>
      <c r="N117" s="44">
        <f>VLOOKUP(A117,'[1]BRMA LA Names'!$A$2:$B$153,2,FALSE)</f>
        <v>1238.8152396888618</v>
      </c>
      <c r="O117" s="45">
        <f t="shared" si="36"/>
        <v>3.8895297949414811</v>
      </c>
      <c r="P117" s="45">
        <f t="shared" si="37"/>
        <v>1.9447648974707406</v>
      </c>
      <c r="Q117" s="46">
        <f t="shared" si="43"/>
        <v>0.49861577181208055</v>
      </c>
      <c r="R117" s="47">
        <f>VLOOKUP(B117,[2]Sheet1!$B$3:$C$15,2,FALSE)</f>
        <v>0.3508700622168312</v>
      </c>
      <c r="S117" s="1"/>
      <c r="T117" s="1"/>
    </row>
    <row r="118" spans="1:20" ht="14.25" thickTop="1" thickBot="1" x14ac:dyDescent="0.25">
      <c r="A118" s="1" t="s">
        <v>155</v>
      </c>
      <c r="B118" s="1" t="s">
        <v>70</v>
      </c>
      <c r="C118" s="41">
        <f>VLOOKUP($A118,'[1]LHA Rates 2020 C19 uprate'!$A$3:$D$172,3,FALSE)</f>
        <v>70.19</v>
      </c>
      <c r="D118" s="41">
        <f>VLOOKUP($A118,'[1]LHA Rates 2020 C19 uprate'!$A$3:$D$172,4,FALSE)</f>
        <v>304.99241569126701</v>
      </c>
      <c r="E118" s="41">
        <v>342.72</v>
      </c>
      <c r="F118" s="41">
        <f t="shared" si="38"/>
        <v>647.7124156912671</v>
      </c>
      <c r="G118" s="41">
        <f t="shared" si="39"/>
        <v>396.53249999999997</v>
      </c>
      <c r="H118" s="41" t="str">
        <f t="shared" si="40"/>
        <v>Eligible</v>
      </c>
      <c r="I118" s="41">
        <f t="shared" si="41"/>
        <v>251.17991569126713</v>
      </c>
      <c r="J118" s="42">
        <f>VLOOKUP(A118,'[1]Table 2'!$A$3:$B$154,2,FALSE)</f>
        <v>70.19</v>
      </c>
      <c r="K118" s="41">
        <f t="shared" si="42"/>
        <v>0</v>
      </c>
      <c r="L118" s="43">
        <f t="shared" si="44"/>
        <v>0.88150706436420723</v>
      </c>
      <c r="M118" s="43">
        <f t="shared" si="45"/>
        <v>0.44075353218210361</v>
      </c>
      <c r="N118" s="44">
        <f>VLOOKUP(A118,'[1]BRMA LA Names'!$A$2:$B$153,2,FALSE)</f>
        <v>663.14924736463649</v>
      </c>
      <c r="O118" s="45">
        <f t="shared" si="36"/>
        <v>2.0821012476126732</v>
      </c>
      <c r="P118" s="45">
        <f t="shared" si="37"/>
        <v>1.0410506238063366</v>
      </c>
      <c r="Q118" s="46">
        <f t="shared" si="43"/>
        <v>0.29442114093959731</v>
      </c>
      <c r="R118" s="47">
        <f>VLOOKUP(B118,[2]Sheet1!$B$3:$C$15,2,FALSE)</f>
        <v>0.45907710199779322</v>
      </c>
      <c r="S118" s="1"/>
      <c r="T118" s="1"/>
    </row>
    <row r="119" spans="1:20" ht="14.25" thickTop="1" thickBot="1" x14ac:dyDescent="0.25">
      <c r="A119" s="1" t="s">
        <v>156</v>
      </c>
      <c r="B119" s="1" t="s">
        <v>47</v>
      </c>
      <c r="C119" s="41">
        <f>VLOOKUP($A119,'[1]LHA Rates 2020 C19 uprate'!$A$3:$D$172,3,FALSE)</f>
        <v>65.59</v>
      </c>
      <c r="D119" s="41">
        <f>VLOOKUP($A119,'[1]LHA Rates 2020 C19 uprate'!$A$3:$D$172,4,FALSE)</f>
        <v>285.00431037455769</v>
      </c>
      <c r="E119" s="41">
        <v>342.72</v>
      </c>
      <c r="F119" s="41">
        <f t="shared" si="38"/>
        <v>627.72431037455772</v>
      </c>
      <c r="G119" s="41">
        <f t="shared" si="39"/>
        <v>396.53249999999997</v>
      </c>
      <c r="H119" s="41" t="str">
        <f t="shared" si="40"/>
        <v>Eligible</v>
      </c>
      <c r="I119" s="41">
        <f t="shared" si="41"/>
        <v>231.19181037455775</v>
      </c>
      <c r="J119" s="42">
        <f>VLOOKUP(A119,'[1]Table 2'!$A$3:$B$154,2,FALSE)</f>
        <v>65.59</v>
      </c>
      <c r="K119" s="41">
        <f t="shared" si="42"/>
        <v>0</v>
      </c>
      <c r="L119" s="43">
        <f t="shared" si="44"/>
        <v>0.82373626373626374</v>
      </c>
      <c r="M119" s="43">
        <f t="shared" si="45"/>
        <v>0.41186813186813187</v>
      </c>
      <c r="N119" s="44">
        <f>VLOOKUP(A119,'[1]BRMA LA Names'!$A$2:$B$153,2,FALSE)</f>
        <v>662.74762460330885</v>
      </c>
      <c r="O119" s="45">
        <f t="shared" si="36"/>
        <v>2.0808402656304832</v>
      </c>
      <c r="P119" s="45">
        <f t="shared" si="37"/>
        <v>1.0404201328152416</v>
      </c>
      <c r="Q119" s="46">
        <f t="shared" si="43"/>
        <v>0.27512583892617448</v>
      </c>
      <c r="R119" s="47">
        <f>VLOOKUP(B119,[2]Sheet1!$B$3:$C$15,2,FALSE)</f>
        <v>0.35227920610439672</v>
      </c>
      <c r="S119" s="1"/>
      <c r="T119" s="1"/>
    </row>
    <row r="120" spans="1:20" ht="14.25" thickTop="1" thickBot="1" x14ac:dyDescent="0.25">
      <c r="A120" s="1" t="s">
        <v>159</v>
      </c>
      <c r="B120" s="1" t="s">
        <v>28</v>
      </c>
      <c r="C120" s="41">
        <f>VLOOKUP($A120,'[1]LHA Rates 2020 C19 uprate'!$A$3:$D$172,3,FALSE)</f>
        <v>89.75</v>
      </c>
      <c r="D120" s="41">
        <f>VLOOKUP($A120,'[1]LHA Rates 2020 C19 uprate'!$A$3:$D$172,4,FALSE)</f>
        <v>389.98531569014409</v>
      </c>
      <c r="E120" s="41">
        <v>342.72</v>
      </c>
      <c r="F120" s="41">
        <f t="shared" si="38"/>
        <v>732.70531569014406</v>
      </c>
      <c r="G120" s="41">
        <f t="shared" si="39"/>
        <v>396.53249999999997</v>
      </c>
      <c r="H120" s="41" t="str">
        <f t="shared" si="40"/>
        <v>Eligible</v>
      </c>
      <c r="I120" s="41">
        <f t="shared" si="41"/>
        <v>336.17281569014409</v>
      </c>
      <c r="J120" s="42">
        <f>VLOOKUP(A120,'[1]Table 2'!$A$3:$B$154,2,FALSE)</f>
        <v>89.75</v>
      </c>
      <c r="K120" s="41">
        <f t="shared" si="42"/>
        <v>0</v>
      </c>
      <c r="L120" s="43">
        <f t="shared" si="44"/>
        <v>1.1271585557299844</v>
      </c>
      <c r="M120" s="43">
        <f t="shared" si="45"/>
        <v>0.56357927786499218</v>
      </c>
      <c r="N120" s="44">
        <f>VLOOKUP(A120,'[1]BRMA LA Names'!$A$2:$B$153,2,FALSE)</f>
        <v>1025.4252586386847</v>
      </c>
      <c r="O120" s="45">
        <f t="shared" si="36"/>
        <v>3.2195455530256978</v>
      </c>
      <c r="P120" s="45">
        <f t="shared" si="37"/>
        <v>1.6097727765128489</v>
      </c>
      <c r="Q120" s="46">
        <f t="shared" si="43"/>
        <v>0.37646812080536912</v>
      </c>
      <c r="R120" s="47">
        <f>VLOOKUP(B120,[2]Sheet1!$B$3:$C$15,2,FALSE)</f>
        <v>0.3508700622168312</v>
      </c>
      <c r="S120" s="1"/>
      <c r="T120" s="1"/>
    </row>
    <row r="121" spans="1:20" ht="14.25" thickTop="1" thickBot="1" x14ac:dyDescent="0.25">
      <c r="A121" s="1" t="s">
        <v>160</v>
      </c>
      <c r="B121" s="1" t="s">
        <v>60</v>
      </c>
      <c r="C121" s="41">
        <f>VLOOKUP($A121,'[1]LHA Rates 2020 C19 uprate'!$A$3:$D$172,3,FALSE)</f>
        <v>75</v>
      </c>
      <c r="D121" s="41">
        <f>VLOOKUP($A121,'[1]LHA Rates 2020 C19 uprate'!$A$3:$D$172,4,FALSE)</f>
        <v>325.893021468087</v>
      </c>
      <c r="E121" s="41">
        <v>342.72</v>
      </c>
      <c r="F121" s="41">
        <f t="shared" si="38"/>
        <v>668.61302146808703</v>
      </c>
      <c r="G121" s="41">
        <f t="shared" si="39"/>
        <v>396.53249999999997</v>
      </c>
      <c r="H121" s="41" t="str">
        <f t="shared" si="40"/>
        <v>Eligible</v>
      </c>
      <c r="I121" s="41">
        <f t="shared" si="41"/>
        <v>272.08052146808706</v>
      </c>
      <c r="J121" s="42">
        <f>VLOOKUP(A121,'[1]Table 2'!$A$3:$B$154,2,FALSE)</f>
        <v>75</v>
      </c>
      <c r="K121" s="41">
        <f t="shared" si="42"/>
        <v>0</v>
      </c>
      <c r="L121" s="43">
        <f t="shared" si="44"/>
        <v>0.9419152276295133</v>
      </c>
      <c r="M121" s="43">
        <f t="shared" si="45"/>
        <v>0.47095761381475665</v>
      </c>
      <c r="N121" s="44">
        <f>VLOOKUP(A121,'[1]BRMA LA Names'!$A$2:$B$153,2,FALSE)</f>
        <v>598.50181938252058</v>
      </c>
      <c r="O121" s="45">
        <f t="shared" si="36"/>
        <v>1.8791265914678825</v>
      </c>
      <c r="P121" s="45">
        <f t="shared" si="37"/>
        <v>0.93956329573394126</v>
      </c>
      <c r="Q121" s="46">
        <f t="shared" si="43"/>
        <v>0.31459731543624159</v>
      </c>
      <c r="R121" s="47">
        <f>VLOOKUP(B121,[2]Sheet1!$B$3:$C$15,2,FALSE)</f>
        <v>0.22050053526245786</v>
      </c>
      <c r="S121" s="1"/>
      <c r="T121" s="1"/>
    </row>
    <row r="122" spans="1:20" ht="14.25" thickTop="1" thickBot="1" x14ac:dyDescent="0.25">
      <c r="A122" s="1" t="s">
        <v>161</v>
      </c>
      <c r="B122" s="1" t="s">
        <v>60</v>
      </c>
      <c r="C122" s="41">
        <f>VLOOKUP($A122,'[1]LHA Rates 2020 C19 uprate'!$A$3:$D$172,3,FALSE)</f>
        <v>61.5</v>
      </c>
      <c r="D122" s="41">
        <f>VLOOKUP($A122,'[1]LHA Rates 2020 C19 uprate'!$A$3:$D$172,4,FALSE)</f>
        <v>267.23227760383133</v>
      </c>
      <c r="E122" s="41">
        <v>342.72</v>
      </c>
      <c r="F122" s="41">
        <f t="shared" si="38"/>
        <v>609.95227760383136</v>
      </c>
      <c r="G122" s="41">
        <f t="shared" si="39"/>
        <v>396.53249999999997</v>
      </c>
      <c r="H122" s="41" t="str">
        <f t="shared" si="40"/>
        <v>Eligible</v>
      </c>
      <c r="I122" s="41">
        <f t="shared" si="41"/>
        <v>213.41977760383139</v>
      </c>
      <c r="J122" s="42">
        <f>VLOOKUP(A122,'[1]Table 2'!$A$3:$B$154,2,FALSE)</f>
        <v>61.5</v>
      </c>
      <c r="K122" s="41">
        <f t="shared" si="42"/>
        <v>0</v>
      </c>
      <c r="L122" s="43">
        <f t="shared" si="44"/>
        <v>0.77237048665620089</v>
      </c>
      <c r="M122" s="43">
        <f t="shared" si="45"/>
        <v>0.38618524332810045</v>
      </c>
      <c r="N122" s="44">
        <f>VLOOKUP(A122,'[1]BRMA LA Names'!$A$2:$B$153,2,FALSE)</f>
        <v>507.83591899476971</v>
      </c>
      <c r="O122" s="45">
        <f t="shared" si="36"/>
        <v>1.5944612841280055</v>
      </c>
      <c r="P122" s="45">
        <f t="shared" si="37"/>
        <v>0.79723064206400274</v>
      </c>
      <c r="Q122" s="46">
        <f t="shared" si="43"/>
        <v>0.25796979865771813</v>
      </c>
      <c r="R122" s="47">
        <f>VLOOKUP(B122,[2]Sheet1!$B$3:$C$15,2,FALSE)</f>
        <v>0.22050053526245786</v>
      </c>
      <c r="S122" s="1"/>
      <c r="T122" s="1"/>
    </row>
    <row r="123" spans="1:20" ht="14.25" thickTop="1" thickBot="1" x14ac:dyDescent="0.25">
      <c r="A123" s="1" t="s">
        <v>162</v>
      </c>
      <c r="B123" s="1" t="s">
        <v>50</v>
      </c>
      <c r="C123" s="41">
        <f>VLOOKUP($A123,'[1]LHA Rates 2020 C19 uprate'!$A$3:$D$172,3,FALSE)</f>
        <v>84.35</v>
      </c>
      <c r="D123" s="41">
        <f>VLOOKUP($A123,'[1]LHA Rates 2020 C19 uprate'!$A$3:$D$172,4,FALSE)</f>
        <v>366.52101814444183</v>
      </c>
      <c r="E123" s="41">
        <v>342.72</v>
      </c>
      <c r="F123" s="41">
        <f t="shared" si="38"/>
        <v>709.2410181444418</v>
      </c>
      <c r="G123" s="41">
        <f t="shared" si="39"/>
        <v>396.53249999999997</v>
      </c>
      <c r="H123" s="41" t="str">
        <f t="shared" si="40"/>
        <v>Eligible</v>
      </c>
      <c r="I123" s="41">
        <f t="shared" si="41"/>
        <v>312.70851814444183</v>
      </c>
      <c r="J123" s="42">
        <f>VLOOKUP(A123,'[1]Table 2'!$A$3:$B$154,2,FALSE)</f>
        <v>84.35</v>
      </c>
      <c r="K123" s="41">
        <f t="shared" si="42"/>
        <v>0</v>
      </c>
      <c r="L123" s="43">
        <f t="shared" si="44"/>
        <v>1.0593406593406594</v>
      </c>
      <c r="M123" s="43">
        <f t="shared" si="45"/>
        <v>0.52967032967032968</v>
      </c>
      <c r="N123" s="44">
        <f>VLOOKUP(A123,'[1]BRMA LA Names'!$A$2:$B$153,2,FALSE)</f>
        <v>673.03421171920172</v>
      </c>
      <c r="O123" s="45">
        <f t="shared" si="36"/>
        <v>2.1131372424464732</v>
      </c>
      <c r="P123" s="45">
        <f t="shared" si="37"/>
        <v>1.0565686212232366</v>
      </c>
      <c r="Q123" s="46">
        <f t="shared" si="43"/>
        <v>0.35381711409395972</v>
      </c>
      <c r="R123" s="47">
        <f>VLOOKUP(B123,[2]Sheet1!$B$3:$C$15,2,FALSE)</f>
        <v>0.26242329205386095</v>
      </c>
      <c r="S123" s="1"/>
      <c r="T123" s="1"/>
    </row>
    <row r="124" spans="1:20" ht="14.25" thickTop="1" thickBot="1" x14ac:dyDescent="0.25">
      <c r="A124" s="1" t="s">
        <v>163</v>
      </c>
      <c r="B124" s="1" t="s">
        <v>44</v>
      </c>
      <c r="C124" s="41">
        <f>VLOOKUP($A124,'[1]LHA Rates 2020 C19 uprate'!$A$3:$D$172,3,FALSE)</f>
        <v>83.1</v>
      </c>
      <c r="D124" s="41">
        <f>VLOOKUP($A124,'[1]LHA Rates 2020 C19 uprate'!$A$3:$D$172,4,FALSE)</f>
        <v>361.0894677866404</v>
      </c>
      <c r="E124" s="41">
        <v>342.72</v>
      </c>
      <c r="F124" s="41">
        <f t="shared" si="38"/>
        <v>703.80946778664043</v>
      </c>
      <c r="G124" s="41">
        <f t="shared" si="39"/>
        <v>396.53249999999997</v>
      </c>
      <c r="H124" s="41" t="str">
        <f t="shared" si="40"/>
        <v>Eligible</v>
      </c>
      <c r="I124" s="41">
        <f t="shared" si="41"/>
        <v>307.27696778664045</v>
      </c>
      <c r="J124" s="42">
        <f>VLOOKUP(A124,'[1]Table 2'!$A$3:$B$154,2,FALSE)</f>
        <v>83.1</v>
      </c>
      <c r="K124" s="41">
        <f t="shared" si="42"/>
        <v>0</v>
      </c>
      <c r="L124" s="43">
        <f t="shared" si="44"/>
        <v>1.0436420722135007</v>
      </c>
      <c r="M124" s="43">
        <f t="shared" si="45"/>
        <v>0.52182103610675035</v>
      </c>
      <c r="N124" s="44">
        <f>VLOOKUP(A124,'[1]BRMA LA Names'!$A$2:$B$153,2,FALSE)</f>
        <v>847.45586909927579</v>
      </c>
      <c r="O124" s="45">
        <f t="shared" si="36"/>
        <v>2.6607719594953716</v>
      </c>
      <c r="P124" s="45">
        <f t="shared" si="37"/>
        <v>1.3303859797476858</v>
      </c>
      <c r="Q124" s="46">
        <f t="shared" si="43"/>
        <v>0.34857382550335569</v>
      </c>
      <c r="R124" s="47">
        <f>VLOOKUP(B124,[2]Sheet1!$B$3:$C$15,2,FALSE)</f>
        <v>0.31126051422229023</v>
      </c>
      <c r="S124" s="1"/>
      <c r="T124" s="1"/>
    </row>
    <row r="125" spans="1:20" ht="14.25" thickTop="1" thickBot="1" x14ac:dyDescent="0.25">
      <c r="A125" s="1" t="s">
        <v>164</v>
      </c>
      <c r="B125" s="1" t="s">
        <v>60</v>
      </c>
      <c r="C125" s="41">
        <f>VLOOKUP($A125,'[1]LHA Rates 2020 C19 uprate'!$A$3:$D$172,3,FALSE)</f>
        <v>65.5</v>
      </c>
      <c r="D125" s="41">
        <f>VLOOKUP($A125,'[1]LHA Rates 2020 C19 uprate'!$A$3:$D$172,4,FALSE)</f>
        <v>284.61323874879599</v>
      </c>
      <c r="E125" s="41">
        <v>342.72</v>
      </c>
      <c r="F125" s="41">
        <f t="shared" si="38"/>
        <v>627.33323874879602</v>
      </c>
      <c r="G125" s="41">
        <f t="shared" si="39"/>
        <v>396.53249999999997</v>
      </c>
      <c r="H125" s="41" t="str">
        <f t="shared" si="40"/>
        <v>Eligible</v>
      </c>
      <c r="I125" s="41">
        <f t="shared" si="41"/>
        <v>230.80073874879605</v>
      </c>
      <c r="J125" s="42">
        <f>VLOOKUP(A125,'[1]Table 2'!$A$3:$B$154,2,FALSE)</f>
        <v>65.5</v>
      </c>
      <c r="K125" s="41">
        <f t="shared" si="42"/>
        <v>0</v>
      </c>
      <c r="L125" s="43">
        <f t="shared" si="44"/>
        <v>0.82260596546310827</v>
      </c>
      <c r="M125" s="43">
        <f t="shared" si="45"/>
        <v>0.41130298273155413</v>
      </c>
      <c r="N125" s="44">
        <f>VLOOKUP(A125,'[1]BRMA LA Names'!$A$2:$B$153,2,FALSE)</f>
        <v>512.96557474219162</v>
      </c>
      <c r="O125" s="45">
        <f t="shared" si="36"/>
        <v>1.6105669536646519</v>
      </c>
      <c r="P125" s="45">
        <f t="shared" si="37"/>
        <v>0.80528347683232593</v>
      </c>
      <c r="Q125" s="46">
        <f t="shared" si="43"/>
        <v>0.27474832214765099</v>
      </c>
      <c r="R125" s="47">
        <f>VLOOKUP(B125,[2]Sheet1!$B$3:$C$15,2,FALSE)</f>
        <v>0.22050053526245786</v>
      </c>
      <c r="S125" s="1"/>
      <c r="T125" s="1"/>
    </row>
    <row r="126" spans="1:20" ht="14.25" thickTop="1" thickBot="1" x14ac:dyDescent="0.25">
      <c r="A126" s="1" t="s">
        <v>165</v>
      </c>
      <c r="B126" s="1" t="s">
        <v>60</v>
      </c>
      <c r="C126" s="41">
        <f>VLOOKUP($A126,'[1]LHA Rates 2020 C19 uprate'!$A$3:$D$172,3,FALSE)</f>
        <v>56</v>
      </c>
      <c r="D126" s="41">
        <f>VLOOKUP($A126,'[1]LHA Rates 2020 C19 uprate'!$A$3:$D$172,4,FALSE)</f>
        <v>243.33345602950496</v>
      </c>
      <c r="E126" s="41">
        <v>342.72</v>
      </c>
      <c r="F126" s="41">
        <f t="shared" si="38"/>
        <v>586.05345602950501</v>
      </c>
      <c r="G126" s="41">
        <f t="shared" si="39"/>
        <v>396.53249999999997</v>
      </c>
      <c r="H126" s="41" t="str">
        <f t="shared" si="40"/>
        <v>Eligible</v>
      </c>
      <c r="I126" s="41">
        <f t="shared" si="41"/>
        <v>189.52095602950504</v>
      </c>
      <c r="J126" s="42">
        <f>VLOOKUP(A126,'[1]Table 2'!$A$3:$B$154,2,FALSE)</f>
        <v>56</v>
      </c>
      <c r="K126" s="41">
        <f t="shared" si="42"/>
        <v>0</v>
      </c>
      <c r="L126" s="43">
        <f t="shared" si="44"/>
        <v>0.70329670329670335</v>
      </c>
      <c r="M126" s="43">
        <f t="shared" si="45"/>
        <v>0.35164835164835168</v>
      </c>
      <c r="N126" s="44">
        <f>VLOOKUP(A126,'[1]BRMA LA Names'!$A$2:$B$153,2,FALSE)</f>
        <v>492.09992624000472</v>
      </c>
      <c r="O126" s="45">
        <f t="shared" si="36"/>
        <v>1.5450547134694026</v>
      </c>
      <c r="P126" s="45">
        <f t="shared" si="37"/>
        <v>0.7725273567347013</v>
      </c>
      <c r="Q126" s="46">
        <f t="shared" si="43"/>
        <v>0.2348993288590604</v>
      </c>
      <c r="R126" s="47">
        <f>VLOOKUP(B126,[2]Sheet1!$B$3:$C$15,2,FALSE)</f>
        <v>0.22050053526245786</v>
      </c>
      <c r="S126" s="1"/>
      <c r="T126" s="1"/>
    </row>
    <row r="127" spans="1:20" ht="14.25" thickTop="1" thickBot="1" x14ac:dyDescent="0.25">
      <c r="A127" s="1" t="s">
        <v>167</v>
      </c>
      <c r="B127" s="1" t="s">
        <v>50</v>
      </c>
      <c r="C127" s="41">
        <f>VLOOKUP($A127,'[1]LHA Rates 2020 C19 uprate'!$A$3:$D$172,3,FALSE)</f>
        <v>75</v>
      </c>
      <c r="D127" s="41">
        <f>VLOOKUP($A127,'[1]LHA Rates 2020 C19 uprate'!$A$3:$D$172,4,FALSE)</f>
        <v>325.893021468087</v>
      </c>
      <c r="E127" s="41">
        <v>342.72</v>
      </c>
      <c r="F127" s="41">
        <f t="shared" si="38"/>
        <v>668.61302146808703</v>
      </c>
      <c r="G127" s="41">
        <f t="shared" si="39"/>
        <v>396.53249999999997</v>
      </c>
      <c r="H127" s="41" t="str">
        <f t="shared" si="40"/>
        <v>Eligible</v>
      </c>
      <c r="I127" s="41">
        <f t="shared" si="41"/>
        <v>272.08052146808706</v>
      </c>
      <c r="J127" s="42">
        <f>VLOOKUP(A127,'[1]Table 2'!$A$3:$B$154,2,FALSE)</f>
        <v>75</v>
      </c>
      <c r="K127" s="41">
        <f t="shared" si="42"/>
        <v>0</v>
      </c>
      <c r="L127" s="43">
        <f t="shared" si="44"/>
        <v>0.9419152276295133</v>
      </c>
      <c r="M127" s="43">
        <f t="shared" si="45"/>
        <v>0.47095761381475665</v>
      </c>
      <c r="N127" s="44">
        <f>VLOOKUP(A127,'[1]BRMA LA Names'!$A$2:$B$153,2,FALSE)</f>
        <v>634.70651920660191</v>
      </c>
      <c r="O127" s="45">
        <f t="shared" si="36"/>
        <v>1.9927991183880751</v>
      </c>
      <c r="P127" s="45">
        <f t="shared" si="37"/>
        <v>0.99639955919403755</v>
      </c>
      <c r="Q127" s="46">
        <f t="shared" si="43"/>
        <v>0.31459731543624159</v>
      </c>
      <c r="R127" s="47">
        <f>VLOOKUP(B127,[2]Sheet1!$B$3:$C$15,2,FALSE)</f>
        <v>0.26242329205386095</v>
      </c>
      <c r="S127" s="1"/>
      <c r="T127" s="1"/>
    </row>
    <row r="128" spans="1:20" ht="14.25" thickTop="1" thickBot="1" x14ac:dyDescent="0.25">
      <c r="A128" s="1" t="s">
        <v>168</v>
      </c>
      <c r="B128" s="1" t="s">
        <v>50</v>
      </c>
      <c r="C128" s="41">
        <f>VLOOKUP($A128,'[1]LHA Rates 2020 C19 uprate'!$A$3:$D$172,3,FALSE)</f>
        <v>85.5</v>
      </c>
      <c r="D128" s="41">
        <f>VLOOKUP($A128,'[1]LHA Rates 2020 C19 uprate'!$A$3:$D$172,4,FALSE)</f>
        <v>371.51804447361917</v>
      </c>
      <c r="E128" s="41">
        <v>342.72</v>
      </c>
      <c r="F128" s="41">
        <f t="shared" si="38"/>
        <v>714.2380444736192</v>
      </c>
      <c r="G128" s="41">
        <f t="shared" si="39"/>
        <v>396.53249999999997</v>
      </c>
      <c r="H128" s="41" t="str">
        <f t="shared" si="40"/>
        <v>Eligible</v>
      </c>
      <c r="I128" s="41">
        <f t="shared" si="41"/>
        <v>317.70554447361923</v>
      </c>
      <c r="J128" s="42">
        <f>VLOOKUP(A128,'[1]Table 2'!$A$3:$B$154,2,FALSE)</f>
        <v>85.5</v>
      </c>
      <c r="K128" s="41">
        <f t="shared" si="42"/>
        <v>0</v>
      </c>
      <c r="L128" s="43">
        <f t="shared" si="44"/>
        <v>1.0737833594976451</v>
      </c>
      <c r="M128" s="43">
        <f t="shared" si="45"/>
        <v>0.53689167974882257</v>
      </c>
      <c r="N128" s="44">
        <f>VLOOKUP(A128,'[1]BRMA LA Names'!$A$2:$B$153,2,FALSE)</f>
        <v>846.76048213502577</v>
      </c>
      <c r="O128" s="45">
        <f t="shared" si="36"/>
        <v>2.6585886409262978</v>
      </c>
      <c r="P128" s="45">
        <f t="shared" si="37"/>
        <v>1.3292943204631489</v>
      </c>
      <c r="Q128" s="46">
        <f t="shared" si="43"/>
        <v>0.35864093959731541</v>
      </c>
      <c r="R128" s="47">
        <f>VLOOKUP(B128,[2]Sheet1!$B$3:$C$15,2,FALSE)</f>
        <v>0.26242329205386095</v>
      </c>
      <c r="S128" s="1"/>
      <c r="T128" s="1"/>
    </row>
    <row r="129" spans="1:20" ht="14.25" thickTop="1" thickBot="1" x14ac:dyDescent="0.25">
      <c r="A129" s="1" t="s">
        <v>169</v>
      </c>
      <c r="B129" s="1" t="s">
        <v>57</v>
      </c>
      <c r="C129" s="41">
        <f>VLOOKUP($A129,'[1]LHA Rates 2020 C19 uprate'!$A$3:$D$172,3,FALSE)</f>
        <v>60</v>
      </c>
      <c r="D129" s="41">
        <f>VLOOKUP($A129,'[1]LHA Rates 2020 C19 uprate'!$A$3:$D$172,4,FALSE)</f>
        <v>260.71441717446959</v>
      </c>
      <c r="E129" s="41">
        <v>342.72</v>
      </c>
      <c r="F129" s="41">
        <f t="shared" si="38"/>
        <v>603.43441717446967</v>
      </c>
      <c r="G129" s="41">
        <f t="shared" si="39"/>
        <v>396.53249999999997</v>
      </c>
      <c r="H129" s="41" t="str">
        <f t="shared" si="40"/>
        <v>Eligible</v>
      </c>
      <c r="I129" s="41">
        <f t="shared" si="41"/>
        <v>206.9019171744697</v>
      </c>
      <c r="J129" s="42">
        <f>VLOOKUP(A129,'[1]Table 2'!$A$3:$B$154,2,FALSE)</f>
        <v>60</v>
      </c>
      <c r="K129" s="41">
        <f t="shared" si="42"/>
        <v>0</v>
      </c>
      <c r="L129" s="43">
        <f t="shared" si="44"/>
        <v>0.75353218210361073</v>
      </c>
      <c r="M129" s="43">
        <f t="shared" si="45"/>
        <v>0.37676609105180536</v>
      </c>
      <c r="N129" s="44">
        <f>VLOOKUP(A129,'[1]BRMA LA Names'!$A$2:$B$153,2,FALSE)</f>
        <v>755.7463055558087</v>
      </c>
      <c r="O129" s="45">
        <f t="shared" si="36"/>
        <v>2.3728298447592109</v>
      </c>
      <c r="P129" s="45">
        <f t="shared" si="37"/>
        <v>1.1864149223796054</v>
      </c>
      <c r="Q129" s="46">
        <f t="shared" si="43"/>
        <v>0.25167785234899326</v>
      </c>
      <c r="R129" s="47">
        <f>VLOOKUP(B129,[2]Sheet1!$B$3:$C$15,2,FALSE)</f>
        <v>0.23497217960382227</v>
      </c>
      <c r="S129" s="1"/>
      <c r="T129" s="1"/>
    </row>
    <row r="130" spans="1:20" ht="14.25" thickTop="1" thickBot="1" x14ac:dyDescent="0.25">
      <c r="A130" s="1" t="s">
        <v>171</v>
      </c>
      <c r="B130" s="1" t="s">
        <v>47</v>
      </c>
      <c r="C130" s="41">
        <f>VLOOKUP($A130,'[1]LHA Rates 2020 C19 uprate'!$A$3:$D$172,3,FALSE)</f>
        <v>82.04</v>
      </c>
      <c r="D130" s="41">
        <f>VLOOKUP($A130,'[1]LHA Rates 2020 C19 uprate'!$A$3:$D$172,4,FALSE)</f>
        <v>356.48351308322481</v>
      </c>
      <c r="E130" s="41">
        <v>342.72</v>
      </c>
      <c r="F130" s="41">
        <f t="shared" si="38"/>
        <v>699.20351308322483</v>
      </c>
      <c r="G130" s="41">
        <f t="shared" si="39"/>
        <v>396.53249999999997</v>
      </c>
      <c r="H130" s="41" t="str">
        <f t="shared" si="40"/>
        <v>Eligible</v>
      </c>
      <c r="I130" s="41">
        <f t="shared" si="41"/>
        <v>302.67101308322486</v>
      </c>
      <c r="J130" s="42">
        <f>VLOOKUP(A130,'[1]Table 2'!$A$3:$B$154,2,FALSE)</f>
        <v>82.04</v>
      </c>
      <c r="K130" s="41">
        <f t="shared" si="42"/>
        <v>0</v>
      </c>
      <c r="L130" s="43">
        <f t="shared" si="44"/>
        <v>1.0303296703296705</v>
      </c>
      <c r="M130" s="43">
        <f t="shared" si="45"/>
        <v>0.51516483516483524</v>
      </c>
      <c r="N130" s="44">
        <f>VLOOKUP(A130,'[1]BRMA LA Names'!$A$2:$B$153,2,FALSE)</f>
        <v>990.2871937798941</v>
      </c>
      <c r="O130" s="45">
        <f t="shared" si="36"/>
        <v>3.1092219584926033</v>
      </c>
      <c r="P130" s="45">
        <f t="shared" si="37"/>
        <v>1.5546109792463016</v>
      </c>
      <c r="Q130" s="46">
        <f t="shared" si="43"/>
        <v>0.34412751677852349</v>
      </c>
      <c r="R130" s="47">
        <f>VLOOKUP(B130,[2]Sheet1!$B$3:$C$15,2,FALSE)</f>
        <v>0.35227920610439672</v>
      </c>
      <c r="S130" s="1"/>
      <c r="T130" s="1"/>
    </row>
    <row r="131" spans="1:20" ht="14.25" thickTop="1" thickBot="1" x14ac:dyDescent="0.25">
      <c r="A131" s="1" t="s">
        <v>172</v>
      </c>
      <c r="B131" s="1" t="s">
        <v>47</v>
      </c>
      <c r="C131" s="41">
        <f>VLOOKUP($A131,'[1]LHA Rates 2020 C19 uprate'!$A$3:$D$172,3,FALSE)</f>
        <v>76.64</v>
      </c>
      <c r="D131" s="41">
        <f>VLOOKUP($A131,'[1]LHA Rates 2020 C19 uprate'!$A$3:$D$172,4,FALSE)</f>
        <v>333.01921553752248</v>
      </c>
      <c r="E131" s="41">
        <v>342.72</v>
      </c>
      <c r="F131" s="41">
        <f t="shared" ref="F131:F154" si="46">D131+E131</f>
        <v>675.73921553752257</v>
      </c>
      <c r="G131" s="41">
        <f t="shared" ref="G131:G154" si="47">($AB$7*0.63)</f>
        <v>396.53249999999997</v>
      </c>
      <c r="H131" s="41" t="str">
        <f t="shared" ref="H131:H154" si="48">IF(F131&gt;G131,"Eligible","Not Elibilbe")</f>
        <v>Eligible</v>
      </c>
      <c r="I131" s="41">
        <f t="shared" ref="I131:I154" si="49">F131-G131</f>
        <v>279.2067155375226</v>
      </c>
      <c r="J131" s="42">
        <f>VLOOKUP(A131,'[1]Table 2'!$A$3:$B$154,2,FALSE)</f>
        <v>76.64</v>
      </c>
      <c r="K131" s="41">
        <f t="shared" ref="K131:K154" si="50">C131-J131</f>
        <v>0</v>
      </c>
      <c r="L131" s="43">
        <f t="shared" si="44"/>
        <v>0.96251177394034537</v>
      </c>
      <c r="M131" s="43">
        <f t="shared" si="45"/>
        <v>0.48125588697017269</v>
      </c>
      <c r="N131" s="44">
        <f>VLOOKUP(A131,'[1]BRMA LA Names'!$A$2:$B$153,2,FALSE)</f>
        <v>962.34458463247472</v>
      </c>
      <c r="O131" s="45">
        <f t="shared" si="36"/>
        <v>3.021490061640423</v>
      </c>
      <c r="P131" s="45">
        <f t="shared" si="37"/>
        <v>1.5107450308202115</v>
      </c>
      <c r="Q131" s="46">
        <f t="shared" ref="Q131:Q154" si="51">$C131/$Z$1</f>
        <v>0.32147651006711409</v>
      </c>
      <c r="R131" s="47">
        <f>VLOOKUP(B131,[2]Sheet1!$B$3:$C$15,2,FALSE)</f>
        <v>0.35227920610439672</v>
      </c>
      <c r="S131" s="1"/>
      <c r="T131" s="1"/>
    </row>
    <row r="132" spans="1:20" ht="14.25" thickTop="1" thickBot="1" x14ac:dyDescent="0.25">
      <c r="A132" s="1" t="s">
        <v>173</v>
      </c>
      <c r="B132" s="1" t="s">
        <v>47</v>
      </c>
      <c r="C132" s="41">
        <f>VLOOKUP($A132,'[1]LHA Rates 2020 C19 uprate'!$A$3:$D$172,3,FALSE)</f>
        <v>95.85</v>
      </c>
      <c r="D132" s="41">
        <f>VLOOKUP($A132,'[1]LHA Rates 2020 C19 uprate'!$A$3:$D$172,4,FALSE)</f>
        <v>416.49128143621516</v>
      </c>
      <c r="E132" s="41">
        <v>342.72</v>
      </c>
      <c r="F132" s="41">
        <f t="shared" si="46"/>
        <v>759.21128143621513</v>
      </c>
      <c r="G132" s="41">
        <f t="shared" si="47"/>
        <v>396.53249999999997</v>
      </c>
      <c r="H132" s="41" t="str">
        <f t="shared" si="48"/>
        <v>Eligible</v>
      </c>
      <c r="I132" s="41">
        <f t="shared" si="49"/>
        <v>362.67878143621516</v>
      </c>
      <c r="J132" s="42">
        <f>VLOOKUP(A132,'[1]Table 2'!$A$3:$B$154,2,FALSE)</f>
        <v>95.85</v>
      </c>
      <c r="K132" s="41">
        <f t="shared" si="50"/>
        <v>0</v>
      </c>
      <c r="L132" s="43">
        <f t="shared" si="44"/>
        <v>1.2037676609105179</v>
      </c>
      <c r="M132" s="43">
        <f t="shared" si="45"/>
        <v>0.60188383045525895</v>
      </c>
      <c r="N132" s="44"/>
      <c r="O132" s="45"/>
      <c r="P132" s="45"/>
      <c r="Q132" s="46">
        <f t="shared" si="51"/>
        <v>0.40205536912751677</v>
      </c>
      <c r="R132" s="47">
        <f>VLOOKUP(B132,[2]Sheet1!$B$3:$C$15,2,FALSE)</f>
        <v>0.35227920610439672</v>
      </c>
      <c r="S132" s="1"/>
      <c r="T132" s="1"/>
    </row>
    <row r="133" spans="1:20" ht="14.25" thickTop="1" thickBot="1" x14ac:dyDescent="0.25">
      <c r="A133" s="1" t="s">
        <v>175</v>
      </c>
      <c r="B133" s="1" t="s">
        <v>47</v>
      </c>
      <c r="C133" s="41">
        <f>VLOOKUP($A133,'[1]LHA Rates 2020 C19 uprate'!$A$3:$D$172,3,FALSE)</f>
        <v>73.989999999999995</v>
      </c>
      <c r="D133" s="41">
        <f>VLOOKUP($A133,'[1]LHA Rates 2020 C19 uprate'!$A$3:$D$172,4,FALSE)</f>
        <v>321.50432877898339</v>
      </c>
      <c r="E133" s="41">
        <v>342.72</v>
      </c>
      <c r="F133" s="41">
        <f t="shared" si="46"/>
        <v>664.22432877898336</v>
      </c>
      <c r="G133" s="41">
        <f t="shared" si="47"/>
        <v>396.53249999999997</v>
      </c>
      <c r="H133" s="41" t="str">
        <f t="shared" si="48"/>
        <v>Eligible</v>
      </c>
      <c r="I133" s="41">
        <f t="shared" si="49"/>
        <v>267.69182877898339</v>
      </c>
      <c r="J133" s="42">
        <f>VLOOKUP(A133,'[1]Table 2'!$A$3:$B$154,2,FALSE)</f>
        <v>73.989999999999995</v>
      </c>
      <c r="K133" s="41">
        <f t="shared" si="50"/>
        <v>0</v>
      </c>
      <c r="L133" s="43">
        <f t="shared" si="44"/>
        <v>0.92923076923076919</v>
      </c>
      <c r="M133" s="43">
        <f t="shared" si="45"/>
        <v>0.4646153846153846</v>
      </c>
      <c r="N133" s="44">
        <f>VLOOKUP(A133,'[1]BRMA LA Names'!$A$2:$B$153,2,FALSE)</f>
        <v>855.90004572872772</v>
      </c>
      <c r="O133" s="45">
        <f t="shared" ref="O133:O145" si="52">(N133/4)/(4.55*17.5)</f>
        <v>2.6872842880022847</v>
      </c>
      <c r="P133" s="45">
        <f t="shared" ref="P133:P145" si="53">(N133/4)/(4.55*35)</f>
        <v>1.3436421440011423</v>
      </c>
      <c r="Q133" s="46">
        <f t="shared" si="51"/>
        <v>0.31036073825503352</v>
      </c>
      <c r="R133" s="47">
        <f>VLOOKUP(B133,[2]Sheet1!$B$3:$C$15,2,FALSE)</f>
        <v>0.35227920610439672</v>
      </c>
      <c r="S133" s="1"/>
      <c r="T133" s="1"/>
    </row>
    <row r="134" spans="1:20" ht="14.25" thickTop="1" thickBot="1" x14ac:dyDescent="0.25">
      <c r="A134" s="1" t="s">
        <v>177</v>
      </c>
      <c r="B134" s="1" t="s">
        <v>57</v>
      </c>
      <c r="C134" s="41">
        <f>VLOOKUP($A134,'[1]LHA Rates 2020 C19 uprate'!$A$3:$D$172,3,FALSE)</f>
        <v>76.5</v>
      </c>
      <c r="D134" s="41">
        <f>VLOOKUP($A134,'[1]LHA Rates 2020 C19 uprate'!$A$3:$D$172,4,FALSE)</f>
        <v>332.41088189744875</v>
      </c>
      <c r="E134" s="41">
        <v>342.72</v>
      </c>
      <c r="F134" s="41">
        <f t="shared" si="46"/>
        <v>675.13088189744872</v>
      </c>
      <c r="G134" s="41">
        <f t="shared" si="47"/>
        <v>396.53249999999997</v>
      </c>
      <c r="H134" s="41" t="str">
        <f t="shared" si="48"/>
        <v>Eligible</v>
      </c>
      <c r="I134" s="41">
        <f t="shared" si="49"/>
        <v>278.59838189744875</v>
      </c>
      <c r="J134" s="42">
        <f>VLOOKUP(A134,'[1]Table 2'!$A$3:$B$154,2,FALSE)</f>
        <v>76.5</v>
      </c>
      <c r="K134" s="41">
        <f t="shared" si="50"/>
        <v>0</v>
      </c>
      <c r="L134" s="43">
        <f t="shared" si="44"/>
        <v>0.96075353218210358</v>
      </c>
      <c r="M134" s="43">
        <f t="shared" si="45"/>
        <v>0.48037676609105179</v>
      </c>
      <c r="N134" s="44">
        <f>VLOOKUP(A134,'[1]BRMA LA Names'!$A$2:$B$153,2,FALSE)</f>
        <v>570.33028649087419</v>
      </c>
      <c r="O134" s="45">
        <f t="shared" si="52"/>
        <v>1.7906759387468578</v>
      </c>
      <c r="P134" s="45">
        <f t="shared" si="53"/>
        <v>0.89533796937342891</v>
      </c>
      <c r="Q134" s="46">
        <f t="shared" si="51"/>
        <v>0.32088926174496646</v>
      </c>
      <c r="R134" s="47">
        <f>VLOOKUP(B134,[2]Sheet1!$B$3:$C$15,2,FALSE)</f>
        <v>0.23497217960382227</v>
      </c>
      <c r="S134" s="1"/>
      <c r="T134" s="1"/>
    </row>
    <row r="135" spans="1:20" ht="14.25" thickTop="1" thickBot="1" x14ac:dyDescent="0.25">
      <c r="A135" s="1" t="s">
        <v>178</v>
      </c>
      <c r="B135" s="1" t="s">
        <v>57</v>
      </c>
      <c r="C135" s="41">
        <f>VLOOKUP($A135,'[1]LHA Rates 2020 C19 uprate'!$A$3:$D$172,3,FALSE)</f>
        <v>65</v>
      </c>
      <c r="D135" s="41">
        <f>VLOOKUP($A135,'[1]LHA Rates 2020 C19 uprate'!$A$3:$D$172,4,FALSE)</f>
        <v>282.44061860567541</v>
      </c>
      <c r="E135" s="41">
        <v>342.72</v>
      </c>
      <c r="F135" s="41">
        <f t="shared" si="46"/>
        <v>625.16061860567538</v>
      </c>
      <c r="G135" s="41">
        <f t="shared" si="47"/>
        <v>396.53249999999997</v>
      </c>
      <c r="H135" s="41" t="str">
        <f t="shared" si="48"/>
        <v>Eligible</v>
      </c>
      <c r="I135" s="41">
        <f t="shared" si="49"/>
        <v>228.62811860567541</v>
      </c>
      <c r="J135" s="42">
        <f>VLOOKUP(A135,'[1]Table 2'!$A$3:$B$154,2,FALSE)</f>
        <v>65</v>
      </c>
      <c r="K135" s="41">
        <f t="shared" si="50"/>
        <v>0</v>
      </c>
      <c r="L135" s="43">
        <f t="shared" si="44"/>
        <v>0.81632653061224492</v>
      </c>
      <c r="M135" s="43">
        <f t="shared" si="45"/>
        <v>0.40816326530612246</v>
      </c>
      <c r="N135" s="44">
        <f>VLOOKUP(A135,'[1]BRMA LA Names'!$A$2:$B$153,2,FALSE)</f>
        <v>503.34057770167163</v>
      </c>
      <c r="O135" s="45">
        <f t="shared" si="52"/>
        <v>1.5803471827368025</v>
      </c>
      <c r="P135" s="45">
        <f t="shared" si="53"/>
        <v>0.79017359136840126</v>
      </c>
      <c r="Q135" s="46">
        <f t="shared" si="51"/>
        <v>0.2726510067114094</v>
      </c>
      <c r="R135" s="47">
        <f>VLOOKUP(B135,[2]Sheet1!$B$3:$C$15,2,FALSE)</f>
        <v>0.23497217960382227</v>
      </c>
      <c r="S135" s="1"/>
      <c r="T135" s="1"/>
    </row>
    <row r="136" spans="1:20" ht="14.25" thickTop="1" thickBot="1" x14ac:dyDescent="0.25">
      <c r="A136" s="1" t="s">
        <v>179</v>
      </c>
      <c r="B136" s="1" t="s">
        <v>50</v>
      </c>
      <c r="C136" s="41">
        <f>VLOOKUP($A136,'[1]LHA Rates 2020 C19 uprate'!$A$3:$D$172,3,FALSE)</f>
        <v>60.95</v>
      </c>
      <c r="D136" s="41">
        <f>VLOOKUP($A136,'[1]LHA Rates 2020 C19 uprate'!$A$3:$D$172,4,FALSE)</f>
        <v>264.84239544639871</v>
      </c>
      <c r="E136" s="41">
        <v>342.72</v>
      </c>
      <c r="F136" s="41">
        <f t="shared" si="46"/>
        <v>607.5623954463988</v>
      </c>
      <c r="G136" s="41">
        <f t="shared" si="47"/>
        <v>396.53249999999997</v>
      </c>
      <c r="H136" s="41" t="str">
        <f t="shared" si="48"/>
        <v>Eligible</v>
      </c>
      <c r="I136" s="41">
        <f t="shared" si="49"/>
        <v>211.02989544639883</v>
      </c>
      <c r="J136" s="42">
        <f>VLOOKUP(A136,'[1]Table 2'!$A$3:$B$154,2,FALSE)</f>
        <v>60.95</v>
      </c>
      <c r="K136" s="41">
        <f t="shared" si="50"/>
        <v>0</v>
      </c>
      <c r="L136" s="43">
        <f t="shared" si="44"/>
        <v>0.76546310832025122</v>
      </c>
      <c r="M136" s="43">
        <f t="shared" si="45"/>
        <v>0.38273155416012561</v>
      </c>
      <c r="N136" s="44">
        <f>VLOOKUP(A136,'[1]BRMA LA Names'!$A$2:$B$153,2,FALSE)</f>
        <v>538.65577465083163</v>
      </c>
      <c r="O136" s="45">
        <f t="shared" si="52"/>
        <v>1.6912269219806331</v>
      </c>
      <c r="P136" s="45">
        <f t="shared" si="53"/>
        <v>0.84561346099031653</v>
      </c>
      <c r="Q136" s="46">
        <f t="shared" si="51"/>
        <v>0.25566275167785235</v>
      </c>
      <c r="R136" s="47">
        <f>VLOOKUP(B136,[2]Sheet1!$B$3:$C$15,2,FALSE)</f>
        <v>0.26242329205386095</v>
      </c>
      <c r="S136" s="1"/>
      <c r="T136" s="1"/>
    </row>
    <row r="137" spans="1:20" ht="14.25" thickTop="1" thickBot="1" x14ac:dyDescent="0.25">
      <c r="A137" s="1" t="s">
        <v>180</v>
      </c>
      <c r="B137" s="1" t="s">
        <v>47</v>
      </c>
      <c r="C137" s="41">
        <f>VLOOKUP($A137,'[1]LHA Rates 2020 C19 uprate'!$A$3:$D$172,3,FALSE)</f>
        <v>78.59</v>
      </c>
      <c r="D137" s="41">
        <f>VLOOKUP($A137,'[1]LHA Rates 2020 C19 uprate'!$A$3:$D$172,4,FALSE)</f>
        <v>341.49243409569277</v>
      </c>
      <c r="E137" s="41">
        <v>342.72</v>
      </c>
      <c r="F137" s="41">
        <f t="shared" si="46"/>
        <v>684.21243409569274</v>
      </c>
      <c r="G137" s="41">
        <f t="shared" si="47"/>
        <v>396.53249999999997</v>
      </c>
      <c r="H137" s="41" t="str">
        <f t="shared" si="48"/>
        <v>Eligible</v>
      </c>
      <c r="I137" s="41">
        <f t="shared" si="49"/>
        <v>287.67993409569277</v>
      </c>
      <c r="J137" s="42">
        <f>VLOOKUP(A137,'[1]Table 2'!$A$3:$B$154,2,FALSE)</f>
        <v>78.59</v>
      </c>
      <c r="K137" s="41">
        <f t="shared" si="50"/>
        <v>0</v>
      </c>
      <c r="L137" s="43">
        <f t="shared" si="44"/>
        <v>0.98700156985871279</v>
      </c>
      <c r="M137" s="43">
        <f t="shared" si="45"/>
        <v>0.4935007849293564</v>
      </c>
      <c r="N137" s="44">
        <f>VLOOKUP(A137,'[1]BRMA LA Names'!$A$2:$B$153,2,FALSE)</f>
        <v>902.30426507546599</v>
      </c>
      <c r="O137" s="45">
        <f t="shared" si="52"/>
        <v>2.8329804240987944</v>
      </c>
      <c r="P137" s="45">
        <f t="shared" si="53"/>
        <v>1.4164902120493972</v>
      </c>
      <c r="Q137" s="46">
        <f t="shared" si="51"/>
        <v>0.32965604026845641</v>
      </c>
      <c r="R137" s="47">
        <f>VLOOKUP(B137,[2]Sheet1!$B$3:$C$15,2,FALSE)</f>
        <v>0.35227920610439672</v>
      </c>
      <c r="S137" s="1"/>
      <c r="T137" s="1"/>
    </row>
    <row r="138" spans="1:20" ht="14.25" thickTop="1" thickBot="1" x14ac:dyDescent="0.25">
      <c r="A138" s="1" t="s">
        <v>183</v>
      </c>
      <c r="B138" s="1" t="s">
        <v>44</v>
      </c>
      <c r="C138" s="41">
        <f>VLOOKUP($A138,'[1]LHA Rates 2020 C19 uprate'!$A$3:$D$172,3,FALSE)</f>
        <v>78.59</v>
      </c>
      <c r="D138" s="41">
        <f>VLOOKUP($A138,'[1]LHA Rates 2020 C19 uprate'!$A$3:$D$172,4,FALSE)</f>
        <v>341.49243409569277</v>
      </c>
      <c r="E138" s="41">
        <v>342.72</v>
      </c>
      <c r="F138" s="41">
        <f t="shared" si="46"/>
        <v>684.21243409569274</v>
      </c>
      <c r="G138" s="41">
        <f t="shared" si="47"/>
        <v>396.53249999999997</v>
      </c>
      <c r="H138" s="41" t="str">
        <f t="shared" si="48"/>
        <v>Eligible</v>
      </c>
      <c r="I138" s="41">
        <f t="shared" si="49"/>
        <v>287.67993409569277</v>
      </c>
      <c r="J138" s="42">
        <f>VLOOKUP(A138,'[1]Table 2'!$A$3:$B$154,2,FALSE)</f>
        <v>78.59</v>
      </c>
      <c r="K138" s="41">
        <f t="shared" si="50"/>
        <v>0</v>
      </c>
      <c r="L138" s="43">
        <f t="shared" si="44"/>
        <v>0.98700156985871279</v>
      </c>
      <c r="M138" s="43">
        <f t="shared" si="45"/>
        <v>0.4935007849293564</v>
      </c>
      <c r="N138" s="44">
        <f>VLOOKUP(A138,'[1]BRMA LA Names'!$A$2:$B$153,2,FALSE)</f>
        <v>721.39812793547605</v>
      </c>
      <c r="O138" s="45">
        <f t="shared" si="52"/>
        <v>2.2649862729528292</v>
      </c>
      <c r="P138" s="45">
        <f t="shared" si="53"/>
        <v>1.1324931364764146</v>
      </c>
      <c r="Q138" s="46">
        <f t="shared" si="51"/>
        <v>0.32965604026845641</v>
      </c>
      <c r="R138" s="47">
        <f>VLOOKUP(B138,[2]Sheet1!$B$3:$C$15,2,FALSE)</f>
        <v>0.31126051422229023</v>
      </c>
      <c r="S138" s="1"/>
      <c r="T138" s="1"/>
    </row>
    <row r="139" spans="1:20" ht="14.25" thickTop="1" thickBot="1" x14ac:dyDescent="0.25">
      <c r="A139" s="1" t="s">
        <v>184</v>
      </c>
      <c r="B139" s="1" t="s">
        <v>57</v>
      </c>
      <c r="C139" s="41">
        <f>VLOOKUP($A139,'[1]LHA Rates 2020 C19 uprate'!$A$3:$D$172,3,FALSE)</f>
        <v>65.84</v>
      </c>
      <c r="D139" s="41">
        <f>VLOOKUP($A139,'[1]LHA Rates 2020 C19 uprate'!$A$3:$D$172,4,FALSE)</f>
        <v>286.09062044611801</v>
      </c>
      <c r="E139" s="41">
        <v>342.72</v>
      </c>
      <c r="F139" s="41">
        <f t="shared" si="46"/>
        <v>628.81062044611804</v>
      </c>
      <c r="G139" s="41">
        <f t="shared" si="47"/>
        <v>396.53249999999997</v>
      </c>
      <c r="H139" s="41" t="str">
        <f t="shared" si="48"/>
        <v>Eligible</v>
      </c>
      <c r="I139" s="41">
        <f t="shared" si="49"/>
        <v>232.27812044611807</v>
      </c>
      <c r="J139" s="42">
        <f>VLOOKUP(A139,'[1]Table 2'!$A$3:$B$154,2,FALSE)</f>
        <v>65.84</v>
      </c>
      <c r="K139" s="41">
        <f t="shared" si="50"/>
        <v>0</v>
      </c>
      <c r="L139" s="43">
        <f t="shared" si="44"/>
        <v>0.82687598116169547</v>
      </c>
      <c r="M139" s="43">
        <f t="shared" si="45"/>
        <v>0.41343799058084774</v>
      </c>
      <c r="N139" s="44">
        <f>VLOOKUP(A139,'[1]BRMA LA Names'!$A$2:$B$153,2,FALSE)</f>
        <v>539.08534024021685</v>
      </c>
      <c r="O139" s="45">
        <f t="shared" si="52"/>
        <v>1.6925756365469917</v>
      </c>
      <c r="P139" s="45">
        <f t="shared" si="53"/>
        <v>0.84628781827349586</v>
      </c>
      <c r="Q139" s="46">
        <f t="shared" si="51"/>
        <v>0.27617449664429533</v>
      </c>
      <c r="R139" s="47">
        <f>VLOOKUP(B139,[2]Sheet1!$B$3:$C$15,2,FALSE)</f>
        <v>0.23497217960382227</v>
      </c>
      <c r="S139" s="1"/>
      <c r="T139" s="1"/>
    </row>
    <row r="140" spans="1:20" ht="14.25" thickTop="1" thickBot="1" x14ac:dyDescent="0.25">
      <c r="A140" s="1" t="s">
        <v>185</v>
      </c>
      <c r="B140" s="1" t="s">
        <v>44</v>
      </c>
      <c r="C140" s="41">
        <f>VLOOKUP($A140,'[1]LHA Rates 2020 C19 uprate'!$A$3:$D$172,3,FALSE)</f>
        <v>84.5</v>
      </c>
      <c r="D140" s="41">
        <f>VLOOKUP($A140,'[1]LHA Rates 2020 C19 uprate'!$A$3:$D$172,4,FALSE)</f>
        <v>367.17280418737801</v>
      </c>
      <c r="E140" s="41">
        <v>342.72</v>
      </c>
      <c r="F140" s="41">
        <f t="shared" si="46"/>
        <v>709.89280418737803</v>
      </c>
      <c r="G140" s="41">
        <f t="shared" si="47"/>
        <v>396.53249999999997</v>
      </c>
      <c r="H140" s="41" t="str">
        <f t="shared" si="48"/>
        <v>Eligible</v>
      </c>
      <c r="I140" s="41">
        <f t="shared" si="49"/>
        <v>313.36030418737806</v>
      </c>
      <c r="J140" s="42">
        <f>VLOOKUP(A140,'[1]Table 2'!$A$3:$B$154,2,FALSE)</f>
        <v>84.5</v>
      </c>
      <c r="K140" s="41">
        <f t="shared" si="50"/>
        <v>0</v>
      </c>
      <c r="L140" s="43">
        <f t="shared" si="44"/>
        <v>1.0612244897959184</v>
      </c>
      <c r="M140" s="43">
        <f t="shared" si="45"/>
        <v>0.53061224489795922</v>
      </c>
      <c r="N140" s="44">
        <f>VLOOKUP(A140,'[1]BRMA LA Names'!$A$2:$B$153,2,FALSE)</f>
        <v>673.34873816300671</v>
      </c>
      <c r="O140" s="45">
        <f t="shared" si="52"/>
        <v>2.1141247666028469</v>
      </c>
      <c r="P140" s="45">
        <f t="shared" si="53"/>
        <v>1.0570623833014234</v>
      </c>
      <c r="Q140" s="46">
        <f t="shared" si="51"/>
        <v>0.35444630872483218</v>
      </c>
      <c r="R140" s="47">
        <f>VLOOKUP(B140,[2]Sheet1!$B$3:$C$15,2,FALSE)</f>
        <v>0.31126051422229023</v>
      </c>
      <c r="S140" s="1"/>
      <c r="T140" s="1"/>
    </row>
    <row r="141" spans="1:20" ht="14.25" thickTop="1" thickBot="1" x14ac:dyDescent="0.25">
      <c r="A141" s="1" t="s">
        <v>187</v>
      </c>
      <c r="B141" s="1" t="s">
        <v>28</v>
      </c>
      <c r="C141" s="41">
        <f>VLOOKUP($A141,'[1]LHA Rates 2020 C19 uprate'!$A$3:$D$172,3,FALSE)</f>
        <v>69.040000000000006</v>
      </c>
      <c r="D141" s="41">
        <f>VLOOKUP($A141,'[1]LHA Rates 2020 C19 uprate'!$A$3:$D$172,4,FALSE)</f>
        <v>299.99538936208972</v>
      </c>
      <c r="E141" s="41">
        <v>342.72</v>
      </c>
      <c r="F141" s="41">
        <f t="shared" si="46"/>
        <v>642.71538936208981</v>
      </c>
      <c r="G141" s="41">
        <f t="shared" si="47"/>
        <v>396.53249999999997</v>
      </c>
      <c r="H141" s="41" t="str">
        <f t="shared" si="48"/>
        <v>Eligible</v>
      </c>
      <c r="I141" s="41">
        <f t="shared" si="49"/>
        <v>246.18288936208984</v>
      </c>
      <c r="J141" s="42">
        <f>VLOOKUP(A141,'[1]Table 2'!$A$3:$B$154,2,FALSE)</f>
        <v>69.040000000000006</v>
      </c>
      <c r="K141" s="41">
        <f t="shared" si="50"/>
        <v>0</v>
      </c>
      <c r="L141" s="43">
        <f t="shared" si="44"/>
        <v>0.86706436420722144</v>
      </c>
      <c r="M141" s="43">
        <f t="shared" si="45"/>
        <v>0.43353218210361072</v>
      </c>
      <c r="N141" s="44">
        <f>VLOOKUP(A141,'[1]BRMA LA Names'!$A$2:$B$153,2,FALSE)</f>
        <v>659.92714664865855</v>
      </c>
      <c r="O141" s="45">
        <f t="shared" si="52"/>
        <v>2.0719847618482214</v>
      </c>
      <c r="P141" s="45">
        <f t="shared" si="53"/>
        <v>1.0359923809241107</v>
      </c>
      <c r="Q141" s="46">
        <f t="shared" si="51"/>
        <v>0.28959731543624162</v>
      </c>
      <c r="R141" s="47">
        <f>VLOOKUP(B141,[2]Sheet1!$B$3:$C$15,2,FALSE)</f>
        <v>0.3508700622168312</v>
      </c>
      <c r="S141" s="1"/>
      <c r="T141" s="1"/>
    </row>
    <row r="142" spans="1:20" ht="14.25" thickTop="1" thickBot="1" x14ac:dyDescent="0.25">
      <c r="A142" s="1" t="s">
        <v>189</v>
      </c>
      <c r="B142" s="1" t="s">
        <v>60</v>
      </c>
      <c r="C142" s="41">
        <f>VLOOKUP($A142,'[1]LHA Rates 2020 C19 uprate'!$A$3:$D$172,3,FALSE)</f>
        <v>61.5</v>
      </c>
      <c r="D142" s="41">
        <f>VLOOKUP($A142,'[1]LHA Rates 2020 C19 uprate'!$A$3:$D$172,4,FALSE)</f>
        <v>267.23227760383133</v>
      </c>
      <c r="E142" s="41">
        <v>342.72</v>
      </c>
      <c r="F142" s="41">
        <f t="shared" si="46"/>
        <v>609.95227760383136</v>
      </c>
      <c r="G142" s="41">
        <f t="shared" si="47"/>
        <v>396.53249999999997</v>
      </c>
      <c r="H142" s="41" t="str">
        <f t="shared" si="48"/>
        <v>Eligible</v>
      </c>
      <c r="I142" s="41">
        <f t="shared" si="49"/>
        <v>213.41977760383139</v>
      </c>
      <c r="J142" s="42">
        <f>VLOOKUP(A142,'[1]Table 2'!$A$3:$B$154,2,FALSE)</f>
        <v>61.5</v>
      </c>
      <c r="K142" s="41">
        <f t="shared" si="50"/>
        <v>0</v>
      </c>
      <c r="L142" s="43">
        <f t="shared" si="44"/>
        <v>0.77237048665620089</v>
      </c>
      <c r="M142" s="43">
        <f t="shared" si="45"/>
        <v>0.38618524332810045</v>
      </c>
      <c r="N142" s="44">
        <f>VLOOKUP(A142,'[1]BRMA LA Names'!$A$2:$B$153,2,FALSE)</f>
        <v>513.16286919401557</v>
      </c>
      <c r="O142" s="45">
        <f t="shared" si="52"/>
        <v>1.6111864024929845</v>
      </c>
      <c r="P142" s="45">
        <f t="shared" si="53"/>
        <v>0.80559320124649225</v>
      </c>
      <c r="Q142" s="46">
        <f t="shared" si="51"/>
        <v>0.25796979865771813</v>
      </c>
      <c r="R142" s="47">
        <f>VLOOKUP(B142,[2]Sheet1!$B$3:$C$15,2,FALSE)</f>
        <v>0.22050053526245786</v>
      </c>
      <c r="S142" s="1"/>
      <c r="T142" s="1"/>
    </row>
    <row r="143" spans="1:20" ht="14.25" thickTop="1" thickBot="1" x14ac:dyDescent="0.25">
      <c r="A143" s="1" t="s">
        <v>190</v>
      </c>
      <c r="B143" s="1" t="s">
        <v>57</v>
      </c>
      <c r="C143" s="41">
        <f>VLOOKUP($A143,'[1]LHA Rates 2020 C19 uprate'!$A$3:$D$172,3,FALSE)</f>
        <v>109.71</v>
      </c>
      <c r="D143" s="41">
        <f>VLOOKUP($A143,'[1]LHA Rates 2020 C19 uprate'!$A$3:$D$172,4,FALSE)</f>
        <v>476.71631180351767</v>
      </c>
      <c r="E143" s="41">
        <v>342.72</v>
      </c>
      <c r="F143" s="41">
        <f t="shared" si="46"/>
        <v>819.4363118035177</v>
      </c>
      <c r="G143" s="41">
        <f t="shared" si="47"/>
        <v>396.53249999999997</v>
      </c>
      <c r="H143" s="41" t="str">
        <f t="shared" si="48"/>
        <v>Eligible</v>
      </c>
      <c r="I143" s="41">
        <f t="shared" si="49"/>
        <v>422.90381180351773</v>
      </c>
      <c r="J143" s="42">
        <f>VLOOKUP(A143,'[1]Table 2'!$A$3:$B$154,2,FALSE)</f>
        <v>109.71</v>
      </c>
      <c r="K143" s="41">
        <f t="shared" si="50"/>
        <v>0</v>
      </c>
      <c r="L143" s="43">
        <f t="shared" si="44"/>
        <v>1.377833594976452</v>
      </c>
      <c r="M143" s="43">
        <f t="shared" si="45"/>
        <v>0.68891679748822598</v>
      </c>
      <c r="N143" s="44">
        <f>VLOOKUP(A143,'[1]BRMA LA Names'!$A$2:$B$153,2,FALSE)</f>
        <v>1358.941092086556</v>
      </c>
      <c r="O143" s="45">
        <f t="shared" si="52"/>
        <v>4.266691026959359</v>
      </c>
      <c r="P143" s="45">
        <f t="shared" si="53"/>
        <v>2.1333455134796795</v>
      </c>
      <c r="Q143" s="46">
        <f t="shared" si="51"/>
        <v>0.46019295302013419</v>
      </c>
      <c r="R143" s="47">
        <f>VLOOKUP(B143,[2]Sheet1!$B$3:$C$15,2,FALSE)</f>
        <v>0.23497217960382227</v>
      </c>
      <c r="S143" s="1"/>
      <c r="T143" s="1"/>
    </row>
    <row r="144" spans="1:20" ht="14.25" thickTop="1" thickBot="1" x14ac:dyDescent="0.25">
      <c r="A144" s="1" t="s">
        <v>191</v>
      </c>
      <c r="B144" s="1" t="s">
        <v>50</v>
      </c>
      <c r="C144" s="41">
        <f>VLOOKUP($A144,'[1]LHA Rates 2020 C19 uprate'!$A$3:$D$172,3,FALSE)</f>
        <v>85.5</v>
      </c>
      <c r="D144" s="41">
        <f>VLOOKUP($A144,'[1]LHA Rates 2020 C19 uprate'!$A$3:$D$172,4,FALSE)</f>
        <v>371.51804447361917</v>
      </c>
      <c r="E144" s="41">
        <v>342.72</v>
      </c>
      <c r="F144" s="41">
        <f t="shared" si="46"/>
        <v>714.2380444736192</v>
      </c>
      <c r="G144" s="41">
        <f t="shared" si="47"/>
        <v>396.53249999999997</v>
      </c>
      <c r="H144" s="41" t="str">
        <f t="shared" si="48"/>
        <v>Eligible</v>
      </c>
      <c r="I144" s="41">
        <f t="shared" si="49"/>
        <v>317.70554447361923</v>
      </c>
      <c r="J144" s="42">
        <f>VLOOKUP(A144,'[1]Table 2'!$A$3:$B$154,2,FALSE)</f>
        <v>85.5</v>
      </c>
      <c r="K144" s="41">
        <f t="shared" si="50"/>
        <v>0</v>
      </c>
      <c r="L144" s="43">
        <f t="shared" si="44"/>
        <v>1.0737833594976451</v>
      </c>
      <c r="M144" s="43">
        <f t="shared" si="45"/>
        <v>0.53689167974882257</v>
      </c>
      <c r="N144" s="44">
        <f>VLOOKUP(A144,'[1]BRMA LA Names'!$A$2:$B$153,2,FALSE)</f>
        <v>812.95359158138865</v>
      </c>
      <c r="O144" s="45">
        <f t="shared" si="52"/>
        <v>2.5524445575553805</v>
      </c>
      <c r="P144" s="45">
        <f t="shared" si="53"/>
        <v>1.2762222787776902</v>
      </c>
      <c r="Q144" s="46">
        <f t="shared" si="51"/>
        <v>0.35864093959731541</v>
      </c>
      <c r="R144" s="47">
        <f>VLOOKUP(B144,[2]Sheet1!$B$3:$C$15,2,FALSE)</f>
        <v>0.26242329205386095</v>
      </c>
      <c r="S144" s="1"/>
      <c r="T144" s="1"/>
    </row>
    <row r="145" spans="1:20" ht="14.25" thickTop="1" thickBot="1" x14ac:dyDescent="0.25">
      <c r="A145" s="1" t="s">
        <v>192</v>
      </c>
      <c r="B145" s="1" t="s">
        <v>57</v>
      </c>
      <c r="C145" s="41">
        <f>VLOOKUP($A145,'[1]LHA Rates 2020 C19 uprate'!$A$3:$D$172,3,FALSE)</f>
        <v>73.25</v>
      </c>
      <c r="D145" s="41">
        <f>VLOOKUP($A145,'[1]LHA Rates 2020 C19 uprate'!$A$3:$D$172,4,FALSE)</f>
        <v>318.28885096716499</v>
      </c>
      <c r="E145" s="41">
        <v>342.72</v>
      </c>
      <c r="F145" s="41">
        <f t="shared" si="46"/>
        <v>661.00885096716502</v>
      </c>
      <c r="G145" s="41">
        <f t="shared" si="47"/>
        <v>396.53249999999997</v>
      </c>
      <c r="H145" s="41" t="str">
        <f t="shared" si="48"/>
        <v>Eligible</v>
      </c>
      <c r="I145" s="41">
        <f t="shared" si="49"/>
        <v>264.47635096716505</v>
      </c>
      <c r="J145" s="42">
        <f>VLOOKUP(A145,'[1]Table 2'!$A$3:$B$154,2,FALSE)</f>
        <v>73.25</v>
      </c>
      <c r="K145" s="41">
        <f t="shared" si="50"/>
        <v>0</v>
      </c>
      <c r="L145" s="43">
        <f t="shared" si="44"/>
        <v>0.9199372056514914</v>
      </c>
      <c r="M145" s="43">
        <f t="shared" si="45"/>
        <v>0.4599686028257457</v>
      </c>
      <c r="N145" s="44">
        <f>VLOOKUP(A145,'[1]BRMA LA Names'!$A$2:$B$153,2,FALSE)</f>
        <v>660.25118814182736</v>
      </c>
      <c r="O145" s="45">
        <f t="shared" si="52"/>
        <v>2.0730021605708866</v>
      </c>
      <c r="P145" s="45">
        <f t="shared" si="53"/>
        <v>1.0365010802854433</v>
      </c>
      <c r="Q145" s="46">
        <f t="shared" si="51"/>
        <v>0.30725671140939598</v>
      </c>
      <c r="R145" s="47">
        <f>VLOOKUP(B145,[2]Sheet1!$B$3:$C$15,2,FALSE)</f>
        <v>0.23497217960382227</v>
      </c>
      <c r="S145" s="1"/>
      <c r="T145" s="1"/>
    </row>
    <row r="146" spans="1:20" ht="14.25" thickTop="1" thickBot="1" x14ac:dyDescent="0.25">
      <c r="A146" s="1" t="s">
        <v>194</v>
      </c>
      <c r="B146" s="1" t="s">
        <v>60</v>
      </c>
      <c r="C146" s="41">
        <f>VLOOKUP($A146,'[1]LHA Rates 2020 C19 uprate'!$A$3:$D$172,3,FALSE)</f>
        <v>69.81</v>
      </c>
      <c r="D146" s="41">
        <f>VLOOKUP($A146,'[1]LHA Rates 2020 C19 uprate'!$A$3:$D$172,4,FALSE)</f>
        <v>303.3412243824954</v>
      </c>
      <c r="E146" s="41">
        <v>342.72</v>
      </c>
      <c r="F146" s="41">
        <f t="shared" si="46"/>
        <v>646.06122438249542</v>
      </c>
      <c r="G146" s="41">
        <f t="shared" si="47"/>
        <v>396.53249999999997</v>
      </c>
      <c r="H146" s="41" t="str">
        <f t="shared" si="48"/>
        <v>Eligible</v>
      </c>
      <c r="I146" s="41">
        <f t="shared" si="49"/>
        <v>249.52872438249545</v>
      </c>
      <c r="J146" s="42">
        <f>VLOOKUP(A146,'[1]Table 2'!$A$3:$B$154,2,FALSE)</f>
        <v>69.81</v>
      </c>
      <c r="K146" s="41">
        <f t="shared" si="50"/>
        <v>0</v>
      </c>
      <c r="L146" s="43">
        <f t="shared" si="44"/>
        <v>0.8767346938775511</v>
      </c>
      <c r="M146" s="43">
        <f t="shared" si="45"/>
        <v>0.43836734693877555</v>
      </c>
      <c r="N146" s="44"/>
      <c r="O146" s="45"/>
      <c r="P146" s="45"/>
      <c r="Q146" s="46">
        <f t="shared" si="51"/>
        <v>0.29282718120805368</v>
      </c>
      <c r="R146" s="47">
        <f>VLOOKUP(B146,[2]Sheet1!$B$3:$C$15,2,FALSE)</f>
        <v>0.22050053526245786</v>
      </c>
      <c r="S146" s="1"/>
      <c r="T146" s="1"/>
    </row>
    <row r="147" spans="1:20" ht="14.25" thickTop="1" thickBot="1" x14ac:dyDescent="0.25">
      <c r="A147" s="1" t="s">
        <v>196</v>
      </c>
      <c r="B147" s="1" t="s">
        <v>44</v>
      </c>
      <c r="C147" s="41">
        <f>VLOOKUP($A147,'[1]LHA Rates 2020 C19 uprate'!$A$3:$D$172,3,FALSE)</f>
        <v>99.06</v>
      </c>
      <c r="D147" s="41">
        <f>VLOOKUP($A147,'[1]LHA Rates 2020 C19 uprate'!$A$3:$D$172,4,FALSE)</f>
        <v>430.43950275504932</v>
      </c>
      <c r="E147" s="41">
        <v>342.72</v>
      </c>
      <c r="F147" s="41">
        <f t="shared" si="46"/>
        <v>773.15950275504929</v>
      </c>
      <c r="G147" s="41">
        <f t="shared" si="47"/>
        <v>396.53249999999997</v>
      </c>
      <c r="H147" s="41" t="str">
        <f t="shared" si="48"/>
        <v>Eligible</v>
      </c>
      <c r="I147" s="41">
        <f t="shared" si="49"/>
        <v>376.62700275504932</v>
      </c>
      <c r="J147" s="42">
        <f>VLOOKUP(A147,'[1]Table 2'!$A$3:$B$154,2,FALSE)</f>
        <v>99.06</v>
      </c>
      <c r="K147" s="41">
        <f t="shared" si="50"/>
        <v>0</v>
      </c>
      <c r="L147" s="43">
        <f t="shared" si="44"/>
        <v>1.2440816326530613</v>
      </c>
      <c r="M147" s="43">
        <f t="shared" si="45"/>
        <v>0.62204081632653063</v>
      </c>
      <c r="N147" s="44">
        <f>VLOOKUP(A147,'[1]BRMA LA Names'!$A$2:$B$153,2,FALSE)</f>
        <v>807.79660428921125</v>
      </c>
      <c r="O147" s="45">
        <f t="shared" ref="O147:O154" si="54">(N147/4)/(4.55*17.5)</f>
        <v>2.5362530746914009</v>
      </c>
      <c r="P147" s="45">
        <f t="shared" ref="P147:P154" si="55">(N147/4)/(4.55*35)</f>
        <v>1.2681265373457005</v>
      </c>
      <c r="Q147" s="46">
        <f t="shared" si="51"/>
        <v>0.4155201342281879</v>
      </c>
      <c r="R147" s="47">
        <f>VLOOKUP(B147,[2]Sheet1!$B$3:$C$15,2,FALSE)</f>
        <v>0.31126051422229023</v>
      </c>
      <c r="S147" s="1"/>
      <c r="T147" s="1"/>
    </row>
    <row r="148" spans="1:20" ht="14.25" thickTop="1" thickBot="1" x14ac:dyDescent="0.25">
      <c r="A148" s="1" t="s">
        <v>197</v>
      </c>
      <c r="B148" s="1" t="s">
        <v>57</v>
      </c>
      <c r="C148" s="41">
        <f>VLOOKUP($A148,'[1]LHA Rates 2020 C19 uprate'!$A$3:$D$172,3,FALSE)</f>
        <v>61.33</v>
      </c>
      <c r="D148" s="41">
        <f>VLOOKUP($A148,'[1]LHA Rates 2020 C19 uprate'!$A$3:$D$172,4,FALSE)</f>
        <v>266.49358675517033</v>
      </c>
      <c r="E148" s="41">
        <v>342.72</v>
      </c>
      <c r="F148" s="41">
        <f t="shared" si="46"/>
        <v>609.21358675517035</v>
      </c>
      <c r="G148" s="41">
        <f t="shared" si="47"/>
        <v>396.53249999999997</v>
      </c>
      <c r="H148" s="41" t="str">
        <f t="shared" si="48"/>
        <v>Eligible</v>
      </c>
      <c r="I148" s="41">
        <f t="shared" si="49"/>
        <v>212.68108675517038</v>
      </c>
      <c r="J148" s="42">
        <f>VLOOKUP(A148,'[1]Table 2'!$A$3:$B$154,2,FALSE)</f>
        <v>61.33</v>
      </c>
      <c r="K148" s="41">
        <f t="shared" si="50"/>
        <v>0</v>
      </c>
      <c r="L148" s="43">
        <f t="shared" si="44"/>
        <v>0.77023547880690735</v>
      </c>
      <c r="M148" s="43">
        <f t="shared" si="45"/>
        <v>0.38511773940345367</v>
      </c>
      <c r="N148" s="44">
        <f>VLOOKUP(A148,'[1]BRMA LA Names'!$A$2:$B$153,2,FALSE)</f>
        <v>483.00358466322024</v>
      </c>
      <c r="O148" s="45">
        <f t="shared" si="54"/>
        <v>1.5164947713130934</v>
      </c>
      <c r="P148" s="45">
        <f t="shared" si="55"/>
        <v>0.7582473856565467</v>
      </c>
      <c r="Q148" s="46">
        <f t="shared" si="51"/>
        <v>0.25725671140939593</v>
      </c>
      <c r="R148" s="47">
        <f>VLOOKUP(B148,[2]Sheet1!$B$3:$C$15,2,FALSE)</f>
        <v>0.23497217960382227</v>
      </c>
      <c r="S148" s="1"/>
      <c r="T148" s="1"/>
    </row>
    <row r="149" spans="1:20" ht="14.25" thickTop="1" thickBot="1" x14ac:dyDescent="0.25">
      <c r="A149" s="1" t="s">
        <v>199</v>
      </c>
      <c r="B149" s="1" t="s">
        <v>57</v>
      </c>
      <c r="C149" s="41">
        <f>VLOOKUP($A149,'[1]LHA Rates 2020 C19 uprate'!$A$3:$D$172,3,FALSE)</f>
        <v>55.02</v>
      </c>
      <c r="D149" s="41">
        <f>VLOOKUP($A149,'[1]LHA Rates 2020 C19 uprate'!$A$3:$D$172,4,FALSE)</f>
        <v>239.07512054898865</v>
      </c>
      <c r="E149" s="41">
        <v>342.72</v>
      </c>
      <c r="F149" s="41">
        <f t="shared" si="46"/>
        <v>581.79512054898873</v>
      </c>
      <c r="G149" s="41">
        <f t="shared" si="47"/>
        <v>396.53249999999997</v>
      </c>
      <c r="H149" s="41" t="str">
        <f t="shared" si="48"/>
        <v>Eligible</v>
      </c>
      <c r="I149" s="41">
        <f t="shared" si="49"/>
        <v>185.26262054898876</v>
      </c>
      <c r="J149" s="42">
        <f>VLOOKUP(A149,'[1]Table 2'!$A$3:$B$154,2,FALSE)</f>
        <v>55.02</v>
      </c>
      <c r="K149" s="41">
        <f t="shared" si="50"/>
        <v>0</v>
      </c>
      <c r="L149" s="43">
        <f t="shared" ref="L149:L154" si="56">$C149/(4.55*17.5)</f>
        <v>0.690989010989011</v>
      </c>
      <c r="M149" s="43">
        <f t="shared" ref="M149:M154" si="57">$C149/(4.55*35)</f>
        <v>0.3454945054945055</v>
      </c>
      <c r="N149" s="44">
        <f>VLOOKUP(A149,'[1]BRMA LA Names'!$A$2:$B$153,2,FALSE)</f>
        <v>508.42482596128445</v>
      </c>
      <c r="O149" s="45">
        <f t="shared" si="54"/>
        <v>1.5963102855927298</v>
      </c>
      <c r="P149" s="45">
        <f t="shared" si="55"/>
        <v>0.7981551427963649</v>
      </c>
      <c r="Q149" s="46">
        <f t="shared" si="51"/>
        <v>0.23078859060402684</v>
      </c>
      <c r="R149" s="47">
        <f>VLOOKUP(B149,[2]Sheet1!$B$3:$C$15,2,FALSE)</f>
        <v>0.23497217960382227</v>
      </c>
      <c r="S149" s="1"/>
      <c r="T149" s="1"/>
    </row>
    <row r="150" spans="1:20" ht="14.25" thickTop="1" thickBot="1" x14ac:dyDescent="0.25">
      <c r="A150" s="1" t="s">
        <v>200</v>
      </c>
      <c r="B150" s="1" t="s">
        <v>60</v>
      </c>
      <c r="C150" s="41">
        <f>VLOOKUP($A150,'[1]LHA Rates 2020 C19 uprate'!$A$3:$D$172,3,FALSE)</f>
        <v>69.38</v>
      </c>
      <c r="D150" s="41">
        <f>VLOOKUP($A150,'[1]LHA Rates 2020 C19 uprate'!$A$3:$D$172,4,FALSE)</f>
        <v>301.47277105941168</v>
      </c>
      <c r="E150" s="41">
        <v>342.72</v>
      </c>
      <c r="F150" s="41">
        <f t="shared" si="46"/>
        <v>644.19277105941171</v>
      </c>
      <c r="G150" s="41">
        <f t="shared" si="47"/>
        <v>396.53249999999997</v>
      </c>
      <c r="H150" s="41" t="str">
        <f t="shared" si="48"/>
        <v>Eligible</v>
      </c>
      <c r="I150" s="41">
        <f t="shared" si="49"/>
        <v>247.66027105941174</v>
      </c>
      <c r="J150" s="42">
        <f>VLOOKUP(A150,'[1]Table 2'!$A$3:$B$154,2,FALSE)</f>
        <v>69.38</v>
      </c>
      <c r="K150" s="41">
        <f t="shared" si="50"/>
        <v>0</v>
      </c>
      <c r="L150" s="43">
        <f t="shared" si="56"/>
        <v>0.87133437990580842</v>
      </c>
      <c r="M150" s="43">
        <f t="shared" si="57"/>
        <v>0.43566718995290421</v>
      </c>
      <c r="N150" s="44">
        <f>VLOOKUP(A150,'[1]BRMA LA Names'!$A$2:$B$153,2,FALSE)</f>
        <v>540.79191894164728</v>
      </c>
      <c r="O150" s="45">
        <f t="shared" si="54"/>
        <v>1.6979338114337434</v>
      </c>
      <c r="P150" s="45">
        <f t="shared" si="55"/>
        <v>0.84896690571687172</v>
      </c>
      <c r="Q150" s="46">
        <f t="shared" si="51"/>
        <v>0.2910234899328859</v>
      </c>
      <c r="R150" s="47">
        <f>VLOOKUP(B150,[2]Sheet1!$B$3:$C$15,2,FALSE)</f>
        <v>0.22050053526245786</v>
      </c>
      <c r="S150" s="1"/>
      <c r="T150" s="1"/>
    </row>
    <row r="151" spans="1:20" ht="14.25" thickTop="1" thickBot="1" x14ac:dyDescent="0.25">
      <c r="A151" s="1" t="s">
        <v>201</v>
      </c>
      <c r="B151" s="1" t="s">
        <v>50</v>
      </c>
      <c r="C151" s="41">
        <f>VLOOKUP($A151,'[1]LHA Rates 2020 C19 uprate'!$A$3:$D$172,3,FALSE)</f>
        <v>66.5</v>
      </c>
      <c r="D151" s="41">
        <f>VLOOKUP($A151,'[1]LHA Rates 2020 C19 uprate'!$A$3:$D$172,4,FALSE)</f>
        <v>288.95847903503716</v>
      </c>
      <c r="E151" s="41">
        <v>342.72</v>
      </c>
      <c r="F151" s="41">
        <f t="shared" si="46"/>
        <v>631.67847903503718</v>
      </c>
      <c r="G151" s="41">
        <f t="shared" si="47"/>
        <v>396.53249999999997</v>
      </c>
      <c r="H151" s="41" t="str">
        <f t="shared" si="48"/>
        <v>Eligible</v>
      </c>
      <c r="I151" s="41">
        <f t="shared" si="49"/>
        <v>235.14597903503721</v>
      </c>
      <c r="J151" s="42">
        <f>VLOOKUP(A151,'[1]Table 2'!$A$3:$B$154,2,FALSE)</f>
        <v>66.5</v>
      </c>
      <c r="K151" s="41">
        <f t="shared" si="50"/>
        <v>0</v>
      </c>
      <c r="L151" s="43">
        <f t="shared" si="56"/>
        <v>0.8351648351648352</v>
      </c>
      <c r="M151" s="43">
        <f t="shared" si="57"/>
        <v>0.4175824175824176</v>
      </c>
      <c r="N151" s="44">
        <f>VLOOKUP(A151,'[1]BRMA LA Names'!$A$2:$B$153,2,FALSE)</f>
        <v>647.14828049923233</v>
      </c>
      <c r="O151" s="45">
        <f t="shared" si="54"/>
        <v>2.0318627331216086</v>
      </c>
      <c r="P151" s="45">
        <f t="shared" si="55"/>
        <v>1.0159313665608043</v>
      </c>
      <c r="Q151" s="46">
        <f t="shared" si="51"/>
        <v>0.27894295302013422</v>
      </c>
      <c r="R151" s="47">
        <f>VLOOKUP(B151,[2]Sheet1!$B$3:$C$15,2,FALSE)</f>
        <v>0.26242329205386095</v>
      </c>
      <c r="S151" s="1"/>
      <c r="T151" s="1"/>
    </row>
    <row r="152" spans="1:20" ht="14.25" thickTop="1" thickBot="1" x14ac:dyDescent="0.25">
      <c r="A152" s="1" t="s">
        <v>202</v>
      </c>
      <c r="B152" s="1" t="s">
        <v>50</v>
      </c>
      <c r="C152" s="41">
        <f>VLOOKUP($A152,'[1]LHA Rates 2020 C19 uprate'!$A$3:$D$172,3,FALSE)</f>
        <v>84.27</v>
      </c>
      <c r="D152" s="41">
        <f>VLOOKUP($A152,'[1]LHA Rates 2020 C19 uprate'!$A$3:$D$172,4,FALSE)</f>
        <v>366.17339892154257</v>
      </c>
      <c r="E152" s="41">
        <v>342.72</v>
      </c>
      <c r="F152" s="41">
        <f t="shared" si="46"/>
        <v>708.8933989215426</v>
      </c>
      <c r="G152" s="41">
        <f t="shared" si="47"/>
        <v>396.53249999999997</v>
      </c>
      <c r="H152" s="41" t="str">
        <f t="shared" si="48"/>
        <v>Eligible</v>
      </c>
      <c r="I152" s="41">
        <f t="shared" si="49"/>
        <v>312.36089892154263</v>
      </c>
      <c r="J152" s="42">
        <f>VLOOKUP(A152,'[1]Table 2'!$A$3:$B$154,2,FALSE)</f>
        <v>84.27</v>
      </c>
      <c r="K152" s="41">
        <f t="shared" si="50"/>
        <v>0</v>
      </c>
      <c r="L152" s="43">
        <f t="shared" si="56"/>
        <v>1.0583359497645211</v>
      </c>
      <c r="M152" s="43">
        <f t="shared" si="57"/>
        <v>0.52916797488226053</v>
      </c>
      <c r="N152" s="44">
        <f>VLOOKUP(A152,'[1]BRMA LA Names'!$A$2:$B$153,2,FALSE)</f>
        <v>647.14828049923233</v>
      </c>
      <c r="O152" s="45">
        <f t="shared" si="54"/>
        <v>2.0318627331216086</v>
      </c>
      <c r="P152" s="45">
        <f t="shared" si="55"/>
        <v>1.0159313665608043</v>
      </c>
      <c r="Q152" s="46">
        <f t="shared" si="51"/>
        <v>0.35348154362416107</v>
      </c>
      <c r="R152" s="47">
        <f>VLOOKUP(B152,[2]Sheet1!$B$3:$C$15,2,FALSE)</f>
        <v>0.26242329205386095</v>
      </c>
      <c r="S152" s="1"/>
      <c r="T152" s="1"/>
    </row>
    <row r="153" spans="1:20" ht="14.25" thickTop="1" thickBot="1" x14ac:dyDescent="0.25">
      <c r="A153" s="1" t="s">
        <v>204</v>
      </c>
      <c r="B153" s="1" t="s">
        <v>44</v>
      </c>
      <c r="C153" s="41">
        <f>VLOOKUP($A153,'[1]LHA Rates 2020 C19 uprate'!$A$3:$D$172,3,FALSE)</f>
        <v>77</v>
      </c>
      <c r="D153" s="41">
        <f>VLOOKUP($A153,'[1]LHA Rates 2020 C19 uprate'!$A$3:$D$172,4,FALSE)</f>
        <v>334.58350204056933</v>
      </c>
      <c r="E153" s="41">
        <v>342.72</v>
      </c>
      <c r="F153" s="41">
        <f t="shared" si="46"/>
        <v>677.30350204056936</v>
      </c>
      <c r="G153" s="41">
        <f t="shared" si="47"/>
        <v>396.53249999999997</v>
      </c>
      <c r="H153" s="41" t="str">
        <f t="shared" si="48"/>
        <v>Eligible</v>
      </c>
      <c r="I153" s="41">
        <f t="shared" si="49"/>
        <v>280.77100204056939</v>
      </c>
      <c r="J153" s="42">
        <f>VLOOKUP(A153,'[1]Table 2'!$A$3:$B$154,2,FALSE)</f>
        <v>77</v>
      </c>
      <c r="K153" s="41">
        <f t="shared" si="50"/>
        <v>0</v>
      </c>
      <c r="L153" s="43">
        <f t="shared" si="56"/>
        <v>0.96703296703296704</v>
      </c>
      <c r="M153" s="43">
        <f t="shared" si="57"/>
        <v>0.48351648351648352</v>
      </c>
      <c r="N153" s="44">
        <f>VLOOKUP(A153,'[1]BRMA LA Names'!$A$2:$B$153,2,FALSE)</f>
        <v>662.89688987725708</v>
      </c>
      <c r="O153" s="45">
        <f t="shared" si="54"/>
        <v>2.0813089164121101</v>
      </c>
      <c r="P153" s="45">
        <f t="shared" si="55"/>
        <v>1.0406544582060551</v>
      </c>
      <c r="Q153" s="46">
        <f t="shared" si="51"/>
        <v>0.32298657718120805</v>
      </c>
      <c r="R153" s="47">
        <f>VLOOKUP(B153,[2]Sheet1!$B$3:$C$15,2,FALSE)</f>
        <v>0.31126051422229023</v>
      </c>
      <c r="S153" s="1"/>
      <c r="T153" s="1"/>
    </row>
    <row r="154" spans="1:20" ht="14.25" thickTop="1" thickBot="1" x14ac:dyDescent="0.25">
      <c r="A154" s="1" t="s">
        <v>205</v>
      </c>
      <c r="B154" s="1" t="s">
        <v>60</v>
      </c>
      <c r="C154" s="41">
        <f>VLOOKUP($A154,'[1]LHA Rates 2020 C19 uprate'!$A$3:$D$172,3,FALSE)</f>
        <v>75</v>
      </c>
      <c r="D154" s="41">
        <f>VLOOKUP($A154,'[1]LHA Rates 2020 C19 uprate'!$A$3:$D$172,4,FALSE)</f>
        <v>325.893021468087</v>
      </c>
      <c r="E154" s="41">
        <v>342.72</v>
      </c>
      <c r="F154" s="41">
        <f t="shared" si="46"/>
        <v>668.61302146808703</v>
      </c>
      <c r="G154" s="41">
        <f t="shared" si="47"/>
        <v>396.53249999999997</v>
      </c>
      <c r="H154" s="41" t="str">
        <f t="shared" si="48"/>
        <v>Eligible</v>
      </c>
      <c r="I154" s="41">
        <f t="shared" si="49"/>
        <v>272.08052146808706</v>
      </c>
      <c r="J154" s="42">
        <f>VLOOKUP(A154,'[1]Table 2'!$A$3:$B$154,2,FALSE)</f>
        <v>75</v>
      </c>
      <c r="K154" s="41">
        <f t="shared" si="50"/>
        <v>0</v>
      </c>
      <c r="L154" s="43">
        <f t="shared" si="56"/>
        <v>0.9419152276295133</v>
      </c>
      <c r="M154" s="43">
        <f t="shared" si="57"/>
        <v>0.47095761381475665</v>
      </c>
      <c r="N154" s="44">
        <f>VLOOKUP(A154,'[1]BRMA LA Names'!$A$2:$B$153,2,FALSE)</f>
        <v>1060.8128085668523</v>
      </c>
      <c r="O154" s="45">
        <f t="shared" si="54"/>
        <v>3.3306524601784999</v>
      </c>
      <c r="P154" s="45">
        <f t="shared" si="55"/>
        <v>1.66532623008925</v>
      </c>
      <c r="Q154" s="46">
        <f t="shared" si="51"/>
        <v>0.31459731543624159</v>
      </c>
      <c r="R154" s="47">
        <f>VLOOKUP(B154,[2]Sheet1!$B$3:$C$15,2,FALSE)</f>
        <v>0.22050053526245786</v>
      </c>
      <c r="S154" s="1"/>
      <c r="T154" s="1"/>
    </row>
    <row r="155" spans="1:20" ht="14.25" thickTop="1" thickBot="1" x14ac:dyDescent="0.25">
      <c r="A155" s="1" t="s">
        <v>206</v>
      </c>
      <c r="B155" s="1" t="s">
        <v>207</v>
      </c>
      <c r="C155" s="41">
        <f>VLOOKUP($A155,'[1]LHA Rates 2020 C19 uprate'!$A$3:$D$172,3,FALSE)</f>
        <v>74.790000000000006</v>
      </c>
      <c r="D155" s="41">
        <f>VLOOKUP($A155,'[1]LHA Rates 2020 C19 uprate'!$A$3:$D$172,4,FALSE)</f>
        <v>324.98052100797639</v>
      </c>
      <c r="E155" s="41">
        <v>343.72</v>
      </c>
      <c r="F155" s="41">
        <f t="shared" ref="F155:F195" si="58">D155+E155</f>
        <v>668.70052100797648</v>
      </c>
      <c r="G155" s="41">
        <f t="shared" ref="G155:G195" si="59">($AB$7*0.63)</f>
        <v>396.53249999999997</v>
      </c>
      <c r="H155" s="41" t="str">
        <f t="shared" ref="H155:H195" si="60">IF(F155&gt;G155,"Eligible","Not Elibilbe")</f>
        <v>Eligible</v>
      </c>
      <c r="I155" s="41">
        <f t="shared" ref="I155:I195" si="61">F155-G155</f>
        <v>272.16802100797651</v>
      </c>
      <c r="J155" s="52">
        <f>C155</f>
        <v>74.790000000000006</v>
      </c>
      <c r="K155" s="53"/>
      <c r="L155" s="53"/>
      <c r="M155" s="1"/>
      <c r="N155" s="5"/>
      <c r="O155" s="5"/>
      <c r="P155" s="5"/>
      <c r="Q155" s="54"/>
      <c r="R155" s="47">
        <f>VLOOKUP(B155,[2]Sheet1!$B$3:$C$15,2,FALSE)</f>
        <v>0.20844688985561477</v>
      </c>
      <c r="S155" s="1"/>
      <c r="T155" s="1"/>
    </row>
    <row r="156" spans="1:20" ht="14.25" thickTop="1" thickBot="1" x14ac:dyDescent="0.25">
      <c r="A156" s="1" t="s">
        <v>208</v>
      </c>
      <c r="B156" s="1" t="s">
        <v>207</v>
      </c>
      <c r="C156" s="41">
        <f>VLOOKUP($A156,'[1]LHA Rates 2020 C19 uprate'!$A$3:$D$172,3,FALSE)</f>
        <v>72.739999999999995</v>
      </c>
      <c r="D156" s="41">
        <f>VLOOKUP($A156,'[1]LHA Rates 2020 C19 uprate'!$A$3:$D$172,4,FALSE)</f>
        <v>316.07277842118197</v>
      </c>
      <c r="E156" s="41">
        <v>344.72</v>
      </c>
      <c r="F156" s="41">
        <f t="shared" si="58"/>
        <v>660.79277842118199</v>
      </c>
      <c r="G156" s="41">
        <f t="shared" si="59"/>
        <v>396.53249999999997</v>
      </c>
      <c r="H156" s="41" t="str">
        <f t="shared" si="60"/>
        <v>Eligible</v>
      </c>
      <c r="I156" s="41">
        <f t="shared" si="61"/>
        <v>264.26027842118202</v>
      </c>
      <c r="J156" s="52">
        <f t="shared" ref="J156:J195" si="62">C156</f>
        <v>72.739999999999995</v>
      </c>
      <c r="K156" s="5"/>
      <c r="L156" s="5"/>
      <c r="M156" s="1"/>
      <c r="N156" s="5"/>
      <c r="O156" s="5"/>
      <c r="P156" s="5"/>
      <c r="Q156" s="5"/>
      <c r="R156" s="47">
        <f>VLOOKUP(B156,[2]Sheet1!$B$3:$C$15,2,FALSE)</f>
        <v>0.20844688985561477</v>
      </c>
      <c r="S156" s="1"/>
      <c r="T156" s="1"/>
    </row>
    <row r="157" spans="1:20" ht="14.25" thickTop="1" thickBot="1" x14ac:dyDescent="0.25">
      <c r="A157" s="1" t="s">
        <v>209</v>
      </c>
      <c r="B157" s="1" t="s">
        <v>207</v>
      </c>
      <c r="C157" s="41">
        <f>VLOOKUP($A157,'[1]LHA Rates 2020 C19 uprate'!$A$3:$D$172,3,FALSE)</f>
        <v>76.989999999999995</v>
      </c>
      <c r="D157" s="41">
        <f>VLOOKUP($A157,'[1]LHA Rates 2020 C19 uprate'!$A$3:$D$172,4,FALSE)</f>
        <v>334.54004963770689</v>
      </c>
      <c r="E157" s="41">
        <v>345.72</v>
      </c>
      <c r="F157" s="41">
        <f t="shared" si="58"/>
        <v>680.26004963770697</v>
      </c>
      <c r="G157" s="41">
        <f t="shared" si="59"/>
        <v>396.53249999999997</v>
      </c>
      <c r="H157" s="41" t="str">
        <f t="shared" si="60"/>
        <v>Eligible</v>
      </c>
      <c r="I157" s="41">
        <f t="shared" si="61"/>
        <v>283.727549637707</v>
      </c>
      <c r="J157" s="52">
        <f t="shared" si="62"/>
        <v>76.989999999999995</v>
      </c>
      <c r="K157" s="5"/>
      <c r="L157" s="5"/>
      <c r="M157" s="1"/>
      <c r="N157" s="5"/>
      <c r="O157" s="5"/>
      <c r="P157" s="5"/>
      <c r="Q157" s="5"/>
      <c r="R157" s="47">
        <f>VLOOKUP(B157,[2]Sheet1!$B$3:$C$15,2,FALSE)</f>
        <v>0.20844688985561477</v>
      </c>
      <c r="S157" s="1"/>
      <c r="T157" s="1"/>
    </row>
    <row r="158" spans="1:20" ht="14.25" thickTop="1" thickBot="1" x14ac:dyDescent="0.25">
      <c r="A158" s="1" t="s">
        <v>210</v>
      </c>
      <c r="B158" s="1" t="s">
        <v>207</v>
      </c>
      <c r="C158" s="41">
        <f>VLOOKUP($A158,'[1]LHA Rates 2020 C19 uprate'!$A$3:$D$172,3,FALSE)</f>
        <v>59.84</v>
      </c>
      <c r="D158" s="41">
        <f>VLOOKUP($A158,'[1]LHA Rates 2020 C19 uprate'!$A$3:$D$172,4,FALSE)</f>
        <v>260.01917872867102</v>
      </c>
      <c r="E158" s="41">
        <v>346.72</v>
      </c>
      <c r="F158" s="41">
        <f t="shared" si="58"/>
        <v>606.73917872867105</v>
      </c>
      <c r="G158" s="41">
        <f t="shared" si="59"/>
        <v>396.53249999999997</v>
      </c>
      <c r="H158" s="41" t="str">
        <f t="shared" si="60"/>
        <v>Eligible</v>
      </c>
      <c r="I158" s="41">
        <f t="shared" si="61"/>
        <v>210.20667872867108</v>
      </c>
      <c r="J158" s="52">
        <f t="shared" si="62"/>
        <v>59.84</v>
      </c>
      <c r="K158" s="5"/>
      <c r="L158" s="5"/>
      <c r="M158" s="1"/>
      <c r="N158" s="5"/>
      <c r="O158" s="5"/>
      <c r="P158" s="5"/>
      <c r="Q158" s="5"/>
      <c r="R158" s="47">
        <f>VLOOKUP(B158,[2]Sheet1!$B$3:$C$15,2,FALSE)</f>
        <v>0.20844688985561477</v>
      </c>
      <c r="S158" s="1"/>
      <c r="T158" s="1"/>
    </row>
    <row r="159" spans="1:20" ht="14.25" thickTop="1" thickBot="1" x14ac:dyDescent="0.25">
      <c r="A159" s="1" t="s">
        <v>211</v>
      </c>
      <c r="B159" s="1" t="s">
        <v>207</v>
      </c>
      <c r="C159" s="41">
        <f>VLOOKUP($A159,'[1]LHA Rates 2020 C19 uprate'!$A$3:$D$172,3,FALSE)</f>
        <v>69.040000000000006</v>
      </c>
      <c r="D159" s="41">
        <f>VLOOKUP($A159,'[1]LHA Rates 2020 C19 uprate'!$A$3:$D$172,4,FALSE)</f>
        <v>299.99538936208972</v>
      </c>
      <c r="E159" s="41">
        <v>347.72</v>
      </c>
      <c r="F159" s="41">
        <f t="shared" si="58"/>
        <v>647.71538936208981</v>
      </c>
      <c r="G159" s="41">
        <f t="shared" si="59"/>
        <v>396.53249999999997</v>
      </c>
      <c r="H159" s="41" t="str">
        <f t="shared" si="60"/>
        <v>Eligible</v>
      </c>
      <c r="I159" s="41">
        <f t="shared" si="61"/>
        <v>251.18288936208984</v>
      </c>
      <c r="J159" s="52">
        <f t="shared" si="62"/>
        <v>69.040000000000006</v>
      </c>
      <c r="K159" s="5"/>
      <c r="L159" s="5"/>
      <c r="M159" s="1"/>
      <c r="N159" s="5"/>
      <c r="O159" s="5"/>
      <c r="P159" s="5"/>
      <c r="Q159" s="5"/>
      <c r="R159" s="47">
        <f>VLOOKUP(B159,[2]Sheet1!$B$3:$C$15,2,FALSE)</f>
        <v>0.20844688985561477</v>
      </c>
      <c r="S159" s="1"/>
      <c r="T159" s="1"/>
    </row>
    <row r="160" spans="1:20" ht="14.25" thickTop="1" thickBot="1" x14ac:dyDescent="0.25">
      <c r="A160" s="1" t="s">
        <v>212</v>
      </c>
      <c r="B160" s="1" t="s">
        <v>207</v>
      </c>
      <c r="C160" s="41">
        <f>VLOOKUP($A160,'[1]LHA Rates 2020 C19 uprate'!$A$3:$D$172,3,FALSE)</f>
        <v>71.34</v>
      </c>
      <c r="D160" s="41">
        <f>VLOOKUP($A160,'[1]LHA Rates 2020 C19 uprate'!$A$3:$D$172,4,FALSE)</f>
        <v>309.98944202044436</v>
      </c>
      <c r="E160" s="41">
        <v>348.72</v>
      </c>
      <c r="F160" s="41">
        <f t="shared" si="58"/>
        <v>658.70944202044438</v>
      </c>
      <c r="G160" s="41">
        <f t="shared" si="59"/>
        <v>396.53249999999997</v>
      </c>
      <c r="H160" s="41" t="str">
        <f t="shared" si="60"/>
        <v>Eligible</v>
      </c>
      <c r="I160" s="41">
        <f t="shared" si="61"/>
        <v>262.17694202044441</v>
      </c>
      <c r="J160" s="52">
        <f t="shared" si="62"/>
        <v>71.34</v>
      </c>
      <c r="K160" s="5"/>
      <c r="L160" s="5"/>
      <c r="M160" s="1"/>
      <c r="N160" s="5"/>
      <c r="O160" s="5"/>
      <c r="P160" s="5"/>
      <c r="Q160" s="5"/>
      <c r="R160" s="47">
        <f>VLOOKUP(B160,[2]Sheet1!$B$3:$C$15,2,FALSE)</f>
        <v>0.20844688985561477</v>
      </c>
      <c r="S160" s="1"/>
      <c r="T160" s="1"/>
    </row>
    <row r="161" spans="1:20" ht="14.25" thickTop="1" thickBot="1" x14ac:dyDescent="0.25">
      <c r="A161" s="1" t="s">
        <v>213</v>
      </c>
      <c r="B161" s="1" t="s">
        <v>207</v>
      </c>
      <c r="C161" s="41">
        <f>VLOOKUP($A161,'[1]LHA Rates 2020 C19 uprate'!$A$3:$D$172,3,FALSE)</f>
        <v>70.19</v>
      </c>
      <c r="D161" s="41">
        <f>VLOOKUP($A161,'[1]LHA Rates 2020 C19 uprate'!$A$3:$D$172,4,FALSE)</f>
        <v>304.99241569126701</v>
      </c>
      <c r="E161" s="41">
        <v>349.72</v>
      </c>
      <c r="F161" s="41">
        <f t="shared" si="58"/>
        <v>654.7124156912671</v>
      </c>
      <c r="G161" s="41">
        <f t="shared" si="59"/>
        <v>396.53249999999997</v>
      </c>
      <c r="H161" s="41" t="str">
        <f t="shared" si="60"/>
        <v>Eligible</v>
      </c>
      <c r="I161" s="41">
        <f t="shared" si="61"/>
        <v>258.17991569126713</v>
      </c>
      <c r="J161" s="52">
        <f t="shared" si="62"/>
        <v>70.19</v>
      </c>
      <c r="K161" s="5"/>
      <c r="L161" s="5"/>
      <c r="M161" s="1"/>
      <c r="N161" s="5"/>
      <c r="O161" s="5"/>
      <c r="P161" s="5"/>
      <c r="Q161" s="5"/>
      <c r="R161" s="47">
        <f>VLOOKUP(B161,[2]Sheet1!$B$3:$C$15,2,FALSE)</f>
        <v>0.20844688985561477</v>
      </c>
      <c r="S161" s="1"/>
      <c r="T161" s="1"/>
    </row>
    <row r="162" spans="1:20" ht="14.25" thickTop="1" thickBot="1" x14ac:dyDescent="0.25">
      <c r="A162" s="1" t="s">
        <v>214</v>
      </c>
      <c r="B162" s="1" t="s">
        <v>207</v>
      </c>
      <c r="C162" s="41">
        <f>VLOOKUP($A162,'[1]LHA Rates 2020 C19 uprate'!$A$3:$D$172,3,FALSE)</f>
        <v>74.12</v>
      </c>
      <c r="D162" s="41">
        <f>VLOOKUP($A162,'[1]LHA Rates 2020 C19 uprate'!$A$3:$D$172,4,FALSE)</f>
        <v>322.0692100161948</v>
      </c>
      <c r="E162" s="41">
        <v>350.72</v>
      </c>
      <c r="F162" s="41">
        <f t="shared" si="58"/>
        <v>672.78921001619483</v>
      </c>
      <c r="G162" s="41">
        <f t="shared" si="59"/>
        <v>396.53249999999997</v>
      </c>
      <c r="H162" s="41" t="str">
        <f t="shared" si="60"/>
        <v>Eligible</v>
      </c>
      <c r="I162" s="41">
        <f t="shared" si="61"/>
        <v>276.25671001619486</v>
      </c>
      <c r="J162" s="52">
        <f t="shared" si="62"/>
        <v>74.12</v>
      </c>
      <c r="K162" s="5"/>
      <c r="L162" s="5"/>
      <c r="M162" s="1"/>
      <c r="N162" s="5"/>
      <c r="O162" s="5"/>
      <c r="P162" s="5"/>
      <c r="Q162" s="5"/>
      <c r="R162" s="47">
        <f>VLOOKUP(B162,[2]Sheet1!$B$3:$C$15,2,FALSE)</f>
        <v>0.20844688985561477</v>
      </c>
      <c r="S162" s="1"/>
      <c r="T162" s="1"/>
    </row>
    <row r="163" spans="1:20" ht="14.25" thickTop="1" thickBot="1" x14ac:dyDescent="0.25">
      <c r="A163" s="1" t="s">
        <v>215</v>
      </c>
      <c r="B163" s="1" t="s">
        <v>207</v>
      </c>
      <c r="C163" s="41">
        <f>VLOOKUP($A163,'[1]LHA Rates 2020 C19 uprate'!$A$3:$D$172,3,FALSE)</f>
        <v>80.55</v>
      </c>
      <c r="D163" s="41">
        <f>VLOOKUP($A163,'[1]LHA Rates 2020 C19 uprate'!$A$3:$D$172,4,FALSE)</f>
        <v>350.00910505672545</v>
      </c>
      <c r="E163" s="41">
        <v>351.72</v>
      </c>
      <c r="F163" s="41">
        <f t="shared" si="58"/>
        <v>701.72910505672553</v>
      </c>
      <c r="G163" s="41">
        <f t="shared" si="59"/>
        <v>396.53249999999997</v>
      </c>
      <c r="H163" s="41" t="str">
        <f t="shared" si="60"/>
        <v>Eligible</v>
      </c>
      <c r="I163" s="41">
        <f t="shared" si="61"/>
        <v>305.19660505672556</v>
      </c>
      <c r="J163" s="52">
        <f t="shared" si="62"/>
        <v>80.55</v>
      </c>
      <c r="K163" s="5"/>
      <c r="L163" s="5"/>
      <c r="M163" s="1"/>
      <c r="N163" s="5"/>
      <c r="O163" s="5"/>
      <c r="P163" s="5"/>
      <c r="Q163" s="5"/>
      <c r="R163" s="47">
        <f>VLOOKUP(B163,[2]Sheet1!$B$3:$C$15,2,FALSE)</f>
        <v>0.20844688985561477</v>
      </c>
      <c r="S163" s="1"/>
      <c r="T163" s="1"/>
    </row>
    <row r="164" spans="1:20" ht="14.25" thickTop="1" thickBot="1" x14ac:dyDescent="0.25">
      <c r="A164" s="1" t="s">
        <v>216</v>
      </c>
      <c r="B164" s="1" t="s">
        <v>207</v>
      </c>
      <c r="C164" s="41">
        <f>VLOOKUP($A164,'[1]LHA Rates 2020 C19 uprate'!$A$3:$D$172,3,FALSE)</f>
        <v>74.790000000000006</v>
      </c>
      <c r="D164" s="41">
        <f>VLOOKUP($A164,'[1]LHA Rates 2020 C19 uprate'!$A$3:$D$172,4,FALSE)</f>
        <v>324.98052100797639</v>
      </c>
      <c r="E164" s="41">
        <v>352.72</v>
      </c>
      <c r="F164" s="41">
        <f t="shared" si="58"/>
        <v>677.70052100797648</v>
      </c>
      <c r="G164" s="41">
        <f t="shared" si="59"/>
        <v>396.53249999999997</v>
      </c>
      <c r="H164" s="41" t="str">
        <f t="shared" si="60"/>
        <v>Eligible</v>
      </c>
      <c r="I164" s="41">
        <f t="shared" si="61"/>
        <v>281.16802100797651</v>
      </c>
      <c r="J164" s="52">
        <f t="shared" si="62"/>
        <v>74.790000000000006</v>
      </c>
      <c r="K164" s="5"/>
      <c r="L164" s="5"/>
      <c r="M164" s="1"/>
      <c r="N164" s="5"/>
      <c r="O164" s="5"/>
      <c r="P164" s="5"/>
      <c r="Q164" s="5"/>
      <c r="R164" s="47">
        <f>VLOOKUP(B164,[2]Sheet1!$B$3:$C$15,2,FALSE)</f>
        <v>0.20844688985561477</v>
      </c>
      <c r="S164" s="1"/>
      <c r="T164" s="1"/>
    </row>
    <row r="165" spans="1:20" ht="14.25" thickTop="1" thickBot="1" x14ac:dyDescent="0.25">
      <c r="A165" s="1" t="s">
        <v>217</v>
      </c>
      <c r="B165" s="1" t="s">
        <v>207</v>
      </c>
      <c r="C165" s="41">
        <f>VLOOKUP($A165,'[1]LHA Rates 2020 C19 uprate'!$A$3:$D$172,3,FALSE)</f>
        <v>94.82</v>
      </c>
      <c r="D165" s="41">
        <f>VLOOKUP($A165,'[1]LHA Rates 2020 C19 uprate'!$A$3:$D$172,4,FALSE)</f>
        <v>412.01568394138678</v>
      </c>
      <c r="E165" s="41">
        <v>353.72</v>
      </c>
      <c r="F165" s="41">
        <f t="shared" si="58"/>
        <v>765.73568394138681</v>
      </c>
      <c r="G165" s="41">
        <f t="shared" si="59"/>
        <v>396.53249999999997</v>
      </c>
      <c r="H165" s="41" t="str">
        <f t="shared" si="60"/>
        <v>Eligible</v>
      </c>
      <c r="I165" s="41">
        <f t="shared" si="61"/>
        <v>369.20318394138684</v>
      </c>
      <c r="J165" s="52">
        <f t="shared" si="62"/>
        <v>94.82</v>
      </c>
      <c r="K165" s="5"/>
      <c r="L165" s="5"/>
      <c r="M165" s="1"/>
      <c r="N165" s="5"/>
      <c r="O165" s="5"/>
      <c r="P165" s="5"/>
      <c r="Q165" s="5"/>
      <c r="R165" s="47">
        <f>VLOOKUP(B165,[2]Sheet1!$B$3:$C$15,2,FALSE)</f>
        <v>0.20844688985561477</v>
      </c>
      <c r="S165" s="1"/>
      <c r="T165" s="1"/>
    </row>
    <row r="166" spans="1:20" ht="14.25" thickTop="1" thickBot="1" x14ac:dyDescent="0.25">
      <c r="A166" s="1" t="s">
        <v>218</v>
      </c>
      <c r="B166" s="1" t="s">
        <v>207</v>
      </c>
      <c r="C166" s="41">
        <f>VLOOKUP($A166,'[1]LHA Rates 2020 C19 uprate'!$A$3:$D$172,3,FALSE)</f>
        <v>65.59</v>
      </c>
      <c r="D166" s="41">
        <f>VLOOKUP($A166,'[1]LHA Rates 2020 C19 uprate'!$A$3:$D$172,4,FALSE)</f>
        <v>285.00431037455769</v>
      </c>
      <c r="E166" s="41">
        <v>354.72</v>
      </c>
      <c r="F166" s="41">
        <f t="shared" si="58"/>
        <v>639.72431037455772</v>
      </c>
      <c r="G166" s="41">
        <f t="shared" si="59"/>
        <v>396.53249999999997</v>
      </c>
      <c r="H166" s="41" t="str">
        <f t="shared" si="60"/>
        <v>Eligible</v>
      </c>
      <c r="I166" s="41">
        <f t="shared" si="61"/>
        <v>243.19181037455775</v>
      </c>
      <c r="J166" s="52">
        <f t="shared" si="62"/>
        <v>65.59</v>
      </c>
      <c r="K166" s="5"/>
      <c r="L166" s="5"/>
      <c r="M166" s="1"/>
      <c r="N166" s="5"/>
      <c r="O166" s="5"/>
      <c r="P166" s="5"/>
      <c r="Q166" s="5"/>
      <c r="R166" s="47">
        <f>VLOOKUP(B166,[2]Sheet1!$B$3:$C$15,2,FALSE)</f>
        <v>0.20844688985561477</v>
      </c>
      <c r="S166" s="1"/>
      <c r="T166" s="1"/>
    </row>
    <row r="167" spans="1:20" ht="14.25" thickTop="1" thickBot="1" x14ac:dyDescent="0.25">
      <c r="A167" s="1" t="s">
        <v>219</v>
      </c>
      <c r="B167" s="1" t="s">
        <v>207</v>
      </c>
      <c r="C167" s="41">
        <f>VLOOKUP($A167,'[1]LHA Rates 2020 C19 uprate'!$A$3:$D$172,3,FALSE)</f>
        <v>65.010000000000005</v>
      </c>
      <c r="D167" s="41">
        <f>VLOOKUP($A167,'[1]LHA Rates 2020 C19 uprate'!$A$3:$D$172,4,FALSE)</f>
        <v>282.48407100853785</v>
      </c>
      <c r="E167" s="41">
        <v>355.72</v>
      </c>
      <c r="F167" s="41">
        <f t="shared" si="58"/>
        <v>638.20407100853788</v>
      </c>
      <c r="G167" s="41">
        <f t="shared" si="59"/>
        <v>396.53249999999997</v>
      </c>
      <c r="H167" s="41" t="str">
        <f t="shared" si="60"/>
        <v>Eligible</v>
      </c>
      <c r="I167" s="41">
        <f t="shared" si="61"/>
        <v>241.67157100853791</v>
      </c>
      <c r="J167" s="52">
        <f t="shared" si="62"/>
        <v>65.010000000000005</v>
      </c>
      <c r="K167" s="5"/>
      <c r="L167" s="5"/>
      <c r="M167" s="1"/>
      <c r="N167" s="5"/>
      <c r="O167" s="5"/>
      <c r="P167" s="5"/>
      <c r="Q167" s="5"/>
      <c r="R167" s="47">
        <f>VLOOKUP(B167,[2]Sheet1!$B$3:$C$15,2,FALSE)</f>
        <v>0.20844688985561477</v>
      </c>
      <c r="S167" s="1"/>
      <c r="T167" s="1"/>
    </row>
    <row r="168" spans="1:20" ht="14.25" thickTop="1" thickBot="1" x14ac:dyDescent="0.25">
      <c r="A168" s="1" t="s">
        <v>220</v>
      </c>
      <c r="B168" s="1" t="s">
        <v>207</v>
      </c>
      <c r="C168" s="41">
        <f>VLOOKUP($A168,'[1]LHA Rates 2020 C19 uprate'!$A$3:$D$172,3,FALSE)</f>
        <v>67.66</v>
      </c>
      <c r="D168" s="41">
        <f>VLOOKUP($A168,'[1]LHA Rates 2020 C19 uprate'!$A$3:$D$172,4,FALSE)</f>
        <v>293.99895776707689</v>
      </c>
      <c r="E168" s="41">
        <v>356.72</v>
      </c>
      <c r="F168" s="41">
        <f t="shared" si="58"/>
        <v>650.71895776707697</v>
      </c>
      <c r="G168" s="41">
        <f t="shared" si="59"/>
        <v>396.53249999999997</v>
      </c>
      <c r="H168" s="41" t="str">
        <f t="shared" si="60"/>
        <v>Eligible</v>
      </c>
      <c r="I168" s="41">
        <f t="shared" si="61"/>
        <v>254.186457767077</v>
      </c>
      <c r="J168" s="52">
        <f t="shared" si="62"/>
        <v>67.66</v>
      </c>
      <c r="K168" s="5"/>
      <c r="L168" s="5"/>
      <c r="M168" s="1"/>
      <c r="N168" s="5"/>
      <c r="O168" s="5"/>
      <c r="P168" s="5"/>
      <c r="Q168" s="5"/>
      <c r="R168" s="47">
        <f>VLOOKUP(B168,[2]Sheet1!$B$3:$C$15,2,FALSE)</f>
        <v>0.20844688985561477</v>
      </c>
      <c r="S168" s="1"/>
      <c r="T168" s="1"/>
    </row>
    <row r="169" spans="1:20" ht="14.25" thickTop="1" thickBot="1" x14ac:dyDescent="0.25">
      <c r="A169" s="1" t="s">
        <v>221</v>
      </c>
      <c r="B169" s="1" t="s">
        <v>207</v>
      </c>
      <c r="C169" s="41">
        <f>VLOOKUP($A169,'[1]LHA Rates 2020 C19 uprate'!$A$3:$D$172,3,FALSE)</f>
        <v>62.14</v>
      </c>
      <c r="D169" s="41">
        <f>VLOOKUP($A169,'[1]LHA Rates 2020 C19 uprate'!$A$3:$D$172,4,FALSE)</f>
        <v>270.01323138702571</v>
      </c>
      <c r="E169" s="41">
        <v>357.72</v>
      </c>
      <c r="F169" s="41">
        <f t="shared" si="58"/>
        <v>627.73323138702574</v>
      </c>
      <c r="G169" s="41">
        <f t="shared" si="59"/>
        <v>396.53249999999997</v>
      </c>
      <c r="H169" s="41" t="str">
        <f t="shared" si="60"/>
        <v>Eligible</v>
      </c>
      <c r="I169" s="41">
        <f t="shared" si="61"/>
        <v>231.20073138702577</v>
      </c>
      <c r="J169" s="52">
        <f t="shared" si="62"/>
        <v>62.14</v>
      </c>
      <c r="K169" s="5"/>
      <c r="L169" s="5"/>
      <c r="M169" s="1"/>
      <c r="N169" s="5"/>
      <c r="O169" s="5"/>
      <c r="P169" s="5"/>
      <c r="Q169" s="5"/>
      <c r="R169" s="47">
        <f>VLOOKUP(B169,[2]Sheet1!$B$3:$C$15,2,FALSE)</f>
        <v>0.20844688985561477</v>
      </c>
      <c r="S169" s="1"/>
      <c r="T169" s="1"/>
    </row>
    <row r="170" spans="1:20" ht="14.25" thickTop="1" thickBot="1" x14ac:dyDescent="0.25">
      <c r="A170" s="1" t="s">
        <v>222</v>
      </c>
      <c r="B170" s="1" t="s">
        <v>207</v>
      </c>
      <c r="C170" s="41">
        <f>VLOOKUP($A170,'[1]LHA Rates 2020 C19 uprate'!$A$3:$D$172,3,FALSE)</f>
        <v>69.040000000000006</v>
      </c>
      <c r="D170" s="41">
        <f>VLOOKUP($A170,'[1]LHA Rates 2020 C19 uprate'!$A$3:$D$172,4,FALSE)</f>
        <v>299.99538936208972</v>
      </c>
      <c r="E170" s="41">
        <v>358.72</v>
      </c>
      <c r="F170" s="41">
        <f t="shared" si="58"/>
        <v>658.71538936208981</v>
      </c>
      <c r="G170" s="41">
        <f t="shared" si="59"/>
        <v>396.53249999999997</v>
      </c>
      <c r="H170" s="41" t="str">
        <f t="shared" si="60"/>
        <v>Eligible</v>
      </c>
      <c r="I170" s="41">
        <f t="shared" si="61"/>
        <v>262.18288936208984</v>
      </c>
      <c r="J170" s="52">
        <f t="shared" si="62"/>
        <v>69.040000000000006</v>
      </c>
      <c r="K170" s="5"/>
      <c r="L170" s="5"/>
      <c r="M170" s="1"/>
      <c r="N170" s="5"/>
      <c r="O170" s="5"/>
      <c r="P170" s="5"/>
      <c r="Q170" s="5"/>
      <c r="R170" s="47">
        <f>VLOOKUP(B170,[2]Sheet1!$B$3:$C$15,2,FALSE)</f>
        <v>0.20844688985561477</v>
      </c>
      <c r="S170" s="1"/>
      <c r="T170" s="1"/>
    </row>
    <row r="171" spans="1:20" ht="14.25" thickTop="1" thickBot="1" x14ac:dyDescent="0.25">
      <c r="A171" s="1" t="s">
        <v>223</v>
      </c>
      <c r="B171" s="1" t="s">
        <v>207</v>
      </c>
      <c r="C171" s="41">
        <f>VLOOKUP($A171,'[1]LHA Rates 2020 C19 uprate'!$A$3:$D$172,3,FALSE)</f>
        <v>69.040000000000006</v>
      </c>
      <c r="D171" s="41">
        <f>VLOOKUP($A171,'[1]LHA Rates 2020 C19 uprate'!$A$3:$D$172,4,FALSE)</f>
        <v>299.99538936208972</v>
      </c>
      <c r="E171" s="41">
        <v>359.72</v>
      </c>
      <c r="F171" s="41">
        <f t="shared" si="58"/>
        <v>659.71538936208981</v>
      </c>
      <c r="G171" s="41">
        <f t="shared" si="59"/>
        <v>396.53249999999997</v>
      </c>
      <c r="H171" s="41" t="str">
        <f t="shared" si="60"/>
        <v>Eligible</v>
      </c>
      <c r="I171" s="41">
        <f t="shared" si="61"/>
        <v>263.18288936208984</v>
      </c>
      <c r="J171" s="52">
        <f t="shared" si="62"/>
        <v>69.040000000000006</v>
      </c>
      <c r="K171" s="5"/>
      <c r="L171" s="5"/>
      <c r="M171" s="1"/>
      <c r="N171" s="5"/>
      <c r="O171" s="5"/>
      <c r="P171" s="5"/>
      <c r="Q171" s="5"/>
      <c r="R171" s="47">
        <f>VLOOKUP(B171,[2]Sheet1!$B$3:$C$15,2,FALSE)</f>
        <v>0.20844688985561477</v>
      </c>
      <c r="S171" s="1"/>
      <c r="T171" s="1"/>
    </row>
    <row r="172" spans="1:20" ht="14.25" thickTop="1" thickBot="1" x14ac:dyDescent="0.25">
      <c r="A172" s="1" t="s">
        <v>224</v>
      </c>
      <c r="B172" s="1" t="s">
        <v>207</v>
      </c>
      <c r="C172" s="41">
        <f>VLOOKUP($A172,'[1]LHA Rates 2020 C19 uprate'!$A$3:$D$172,3,FALSE)</f>
        <v>69.040000000000006</v>
      </c>
      <c r="D172" s="41">
        <f>VLOOKUP($A172,'[1]LHA Rates 2020 C19 uprate'!$A$3:$D$172,4,FALSE)</f>
        <v>299.99538936208972</v>
      </c>
      <c r="E172" s="41">
        <v>360.72</v>
      </c>
      <c r="F172" s="41">
        <f t="shared" si="58"/>
        <v>660.71538936208981</v>
      </c>
      <c r="G172" s="41">
        <f t="shared" si="59"/>
        <v>396.53249999999997</v>
      </c>
      <c r="H172" s="41" t="str">
        <f t="shared" si="60"/>
        <v>Eligible</v>
      </c>
      <c r="I172" s="41">
        <f t="shared" si="61"/>
        <v>264.18288936208984</v>
      </c>
      <c r="J172" s="52">
        <f t="shared" si="62"/>
        <v>69.040000000000006</v>
      </c>
      <c r="K172" s="5"/>
      <c r="L172" s="5"/>
      <c r="M172" s="1"/>
      <c r="N172" s="5"/>
      <c r="O172" s="5"/>
      <c r="P172" s="5"/>
      <c r="Q172" s="5"/>
      <c r="R172" s="47">
        <f>VLOOKUP(B172,[2]Sheet1!$B$3:$C$15,2,FALSE)</f>
        <v>0.20844688985561477</v>
      </c>
      <c r="S172" s="1"/>
      <c r="T172" s="1"/>
    </row>
    <row r="173" spans="1:20" ht="14.25" thickTop="1" thickBot="1" x14ac:dyDescent="0.25">
      <c r="A173" s="48" t="s">
        <v>225</v>
      </c>
      <c r="B173" s="48" t="s">
        <v>226</v>
      </c>
      <c r="C173" s="41">
        <f>VLOOKUP($A173,'[1]LHA Rates 2020 C19 uprate'!$A$3:$D$195,3,FALSE)</f>
        <v>54</v>
      </c>
      <c r="D173" s="41">
        <f>VLOOKUP($A173,'[1]LHA Rates 2020 C19 uprate'!$A$3:$D$195,4,FALSE)</f>
        <v>234.64297545702266</v>
      </c>
      <c r="E173" s="41">
        <v>361.72</v>
      </c>
      <c r="F173" s="41">
        <f t="shared" si="58"/>
        <v>596.36297545702269</v>
      </c>
      <c r="G173" s="41">
        <f t="shared" si="59"/>
        <v>396.53249999999997</v>
      </c>
      <c r="H173" s="41" t="str">
        <f t="shared" si="60"/>
        <v>Eligible</v>
      </c>
      <c r="I173" s="41">
        <f t="shared" si="61"/>
        <v>199.83047545702271</v>
      </c>
      <c r="J173" s="52">
        <f t="shared" si="62"/>
        <v>54</v>
      </c>
      <c r="K173" s="5"/>
      <c r="L173" s="5"/>
      <c r="M173" s="1"/>
      <c r="N173" s="5"/>
      <c r="O173" s="5"/>
      <c r="P173" s="5"/>
      <c r="Q173" s="5"/>
      <c r="R173" s="47">
        <f>VLOOKUP(B173,[2]Sheet1!$B$3:$C$15,2,FALSE)</f>
        <v>0.23439670405125629</v>
      </c>
      <c r="S173" s="1"/>
      <c r="T173" s="1"/>
    </row>
    <row r="174" spans="1:20" ht="14.25" thickTop="1" thickBot="1" x14ac:dyDescent="0.25">
      <c r="A174" s="48" t="s">
        <v>227</v>
      </c>
      <c r="B174" s="48" t="s">
        <v>226</v>
      </c>
      <c r="C174" s="41">
        <f>VLOOKUP($A174,'[1]LHA Rates 2020 C19 uprate'!$A$3:$D$195,3,FALSE)</f>
        <v>52.5</v>
      </c>
      <c r="D174" s="41">
        <f>VLOOKUP($A174,'[1]LHA Rates 2020 C19 uprate'!$A$3:$D$195,4,FALSE)</f>
        <v>228.12511502766091</v>
      </c>
      <c r="E174" s="41">
        <v>362.72</v>
      </c>
      <c r="F174" s="41">
        <f t="shared" si="58"/>
        <v>590.845115027661</v>
      </c>
      <c r="G174" s="41">
        <f t="shared" si="59"/>
        <v>396.53249999999997</v>
      </c>
      <c r="H174" s="41" t="str">
        <f t="shared" si="60"/>
        <v>Eligible</v>
      </c>
      <c r="I174" s="41">
        <f t="shared" si="61"/>
        <v>194.31261502766102</v>
      </c>
      <c r="J174" s="52">
        <f t="shared" si="62"/>
        <v>52.5</v>
      </c>
      <c r="K174" s="5"/>
      <c r="L174" s="5"/>
      <c r="M174" s="1"/>
      <c r="N174" s="5"/>
      <c r="O174" s="5"/>
      <c r="P174" s="5"/>
      <c r="Q174" s="5"/>
      <c r="R174" s="47">
        <f>VLOOKUP(B174,[2]Sheet1!$B$3:$C$15,2,FALSE)</f>
        <v>0.23439670405125629</v>
      </c>
      <c r="S174" s="1"/>
      <c r="T174" s="1"/>
    </row>
    <row r="175" spans="1:20" ht="14.25" thickTop="1" thickBot="1" x14ac:dyDescent="0.25">
      <c r="A175" s="48" t="s">
        <v>228</v>
      </c>
      <c r="B175" s="48" t="s">
        <v>226</v>
      </c>
      <c r="C175" s="41">
        <f>VLOOKUP($A175,'[1]LHA Rates 2020 C19 uprate'!$A$3:$D$195,3,FALSE)</f>
        <v>58.68</v>
      </c>
      <c r="D175" s="41">
        <f>VLOOKUP($A175,'[1]LHA Rates 2020 C19 uprate'!$A$3:$D$195,4,FALSE)</f>
        <v>254.97869999663126</v>
      </c>
      <c r="E175" s="41">
        <v>363.72</v>
      </c>
      <c r="F175" s="41">
        <f t="shared" si="58"/>
        <v>618.69869999663126</v>
      </c>
      <c r="G175" s="41">
        <f t="shared" si="59"/>
        <v>396.53249999999997</v>
      </c>
      <c r="H175" s="41" t="str">
        <f t="shared" si="60"/>
        <v>Eligible</v>
      </c>
      <c r="I175" s="41">
        <f t="shared" si="61"/>
        <v>222.16619999663129</v>
      </c>
      <c r="J175" s="52">
        <f t="shared" si="62"/>
        <v>58.68</v>
      </c>
      <c r="K175" s="5"/>
      <c r="L175" s="5"/>
      <c r="M175" s="1"/>
      <c r="N175" s="5"/>
      <c r="O175" s="5"/>
      <c r="P175" s="5"/>
      <c r="Q175" s="5"/>
      <c r="R175" s="47">
        <f>VLOOKUP(B175,[2]Sheet1!$B$3:$C$15,2,FALSE)</f>
        <v>0.23439670405125629</v>
      </c>
      <c r="S175" s="1"/>
      <c r="T175" s="1"/>
    </row>
    <row r="176" spans="1:20" ht="14.25" thickTop="1" thickBot="1" x14ac:dyDescent="0.25">
      <c r="A176" s="48" t="s">
        <v>229</v>
      </c>
      <c r="B176" s="48" t="s">
        <v>226</v>
      </c>
      <c r="C176" s="41">
        <f>VLOOKUP($A176,'[1]LHA Rates 2020 C19 uprate'!$A$3:$D$195,3,FALSE)</f>
        <v>75.95</v>
      </c>
      <c r="D176" s="41">
        <f>VLOOKUP($A176,'[1]LHA Rates 2020 C19 uprate'!$A$3:$D$195,4,FALSE)</f>
        <v>330.02099974001612</v>
      </c>
      <c r="E176" s="41">
        <v>364.72</v>
      </c>
      <c r="F176" s="41">
        <f t="shared" si="58"/>
        <v>694.74099974001615</v>
      </c>
      <c r="G176" s="41">
        <f t="shared" si="59"/>
        <v>396.53249999999997</v>
      </c>
      <c r="H176" s="41" t="str">
        <f t="shared" si="60"/>
        <v>Eligible</v>
      </c>
      <c r="I176" s="41">
        <f t="shared" si="61"/>
        <v>298.20849974001618</v>
      </c>
      <c r="J176" s="52">
        <f t="shared" si="62"/>
        <v>75.95</v>
      </c>
      <c r="K176" s="5"/>
      <c r="L176" s="5"/>
      <c r="M176" s="1"/>
      <c r="N176" s="5"/>
      <c r="O176" s="5"/>
      <c r="P176" s="5"/>
      <c r="Q176" s="5"/>
      <c r="R176" s="47">
        <f>VLOOKUP(B176,[2]Sheet1!$B$3:$C$15,2,FALSE)</f>
        <v>0.23439670405125629</v>
      </c>
      <c r="S176" s="1"/>
      <c r="T176" s="1"/>
    </row>
    <row r="177" spans="1:20" ht="14.25" thickTop="1" thickBot="1" x14ac:dyDescent="0.25">
      <c r="A177" s="48" t="s">
        <v>230</v>
      </c>
      <c r="B177" s="48" t="s">
        <v>226</v>
      </c>
      <c r="C177" s="41">
        <f>VLOOKUP($A177,'[1]LHA Rates 2020 C19 uprate'!$A$3:$D$195,3,FALSE)</f>
        <v>71.11</v>
      </c>
      <c r="D177" s="41">
        <f>VLOOKUP($A177,'[1]LHA Rates 2020 C19 uprate'!$A$3:$D$195,4,FALSE)</f>
        <v>308.99003675460887</v>
      </c>
      <c r="E177" s="41">
        <v>365.72</v>
      </c>
      <c r="F177" s="41">
        <f t="shared" si="58"/>
        <v>674.71003675460884</v>
      </c>
      <c r="G177" s="41">
        <f t="shared" si="59"/>
        <v>396.53249999999997</v>
      </c>
      <c r="H177" s="41" t="str">
        <f t="shared" si="60"/>
        <v>Eligible</v>
      </c>
      <c r="I177" s="41">
        <f t="shared" si="61"/>
        <v>278.17753675460887</v>
      </c>
      <c r="J177" s="52">
        <f t="shared" si="62"/>
        <v>71.11</v>
      </c>
      <c r="K177" s="5"/>
      <c r="L177" s="5"/>
      <c r="M177" s="1"/>
      <c r="N177" s="5"/>
      <c r="O177" s="5"/>
      <c r="P177" s="5"/>
      <c r="Q177" s="5"/>
      <c r="R177" s="47">
        <f>VLOOKUP(B177,[2]Sheet1!$B$3:$C$15,2,FALSE)</f>
        <v>0.23439670405125629</v>
      </c>
      <c r="S177" s="1"/>
      <c r="T177" s="1"/>
    </row>
    <row r="178" spans="1:20" ht="14.25" thickTop="1" thickBot="1" x14ac:dyDescent="0.25">
      <c r="A178" s="48" t="s">
        <v>231</v>
      </c>
      <c r="B178" s="48" t="s">
        <v>226</v>
      </c>
      <c r="C178" s="41">
        <f>VLOOKUP($A178,'[1]LHA Rates 2020 C19 uprate'!$A$3:$D$195,3,FALSE)</f>
        <v>62.71</v>
      </c>
      <c r="D178" s="41">
        <f>VLOOKUP($A178,'[1]LHA Rates 2020 C19 uprate'!$A$3:$D$195,4,FALSE)</f>
        <v>272.49001835018316</v>
      </c>
      <c r="E178" s="41">
        <v>366.72</v>
      </c>
      <c r="F178" s="41">
        <f t="shared" si="58"/>
        <v>639.21001835018319</v>
      </c>
      <c r="G178" s="41">
        <f t="shared" si="59"/>
        <v>396.53249999999997</v>
      </c>
      <c r="H178" s="41" t="str">
        <f t="shared" si="60"/>
        <v>Eligible</v>
      </c>
      <c r="I178" s="41">
        <f t="shared" si="61"/>
        <v>242.67751835018322</v>
      </c>
      <c r="J178" s="52">
        <f t="shared" si="62"/>
        <v>62.71</v>
      </c>
      <c r="K178" s="5"/>
      <c r="L178" s="5"/>
      <c r="M178" s="1"/>
      <c r="N178" s="5"/>
      <c r="O178" s="5"/>
      <c r="P178" s="5"/>
      <c r="Q178" s="5"/>
      <c r="R178" s="47">
        <f>VLOOKUP(B178,[2]Sheet1!$B$3:$C$15,2,FALSE)</f>
        <v>0.23439670405125629</v>
      </c>
      <c r="S178" s="1"/>
      <c r="T178" s="1"/>
    </row>
    <row r="179" spans="1:20" ht="14.25" thickTop="1" thickBot="1" x14ac:dyDescent="0.25">
      <c r="A179" s="48" t="s">
        <v>232</v>
      </c>
      <c r="B179" s="48" t="s">
        <v>226</v>
      </c>
      <c r="C179" s="41">
        <f>VLOOKUP($A179,'[1]LHA Rates 2020 C19 uprate'!$A$3:$D$195,3,FALSE)</f>
        <v>62.5</v>
      </c>
      <c r="D179" s="41">
        <f>VLOOKUP($A179,'[1]LHA Rates 2020 C19 uprate'!$A$3:$D$195,4,FALSE)</f>
        <v>271.5775178900725</v>
      </c>
      <c r="E179" s="41">
        <v>367.72</v>
      </c>
      <c r="F179" s="41">
        <f t="shared" si="58"/>
        <v>639.29751789007253</v>
      </c>
      <c r="G179" s="41">
        <f t="shared" si="59"/>
        <v>396.53249999999997</v>
      </c>
      <c r="H179" s="41" t="str">
        <f t="shared" si="60"/>
        <v>Eligible</v>
      </c>
      <c r="I179" s="41">
        <f t="shared" si="61"/>
        <v>242.76501789007256</v>
      </c>
      <c r="J179" s="52">
        <f t="shared" si="62"/>
        <v>62.5</v>
      </c>
      <c r="K179" s="5"/>
      <c r="L179" s="5"/>
      <c r="M179" s="1"/>
      <c r="N179" s="5"/>
      <c r="O179" s="5"/>
      <c r="P179" s="5"/>
      <c r="Q179" s="5"/>
      <c r="R179" s="47">
        <f>VLOOKUP(B179,[2]Sheet1!$B$3:$C$15,2,FALSE)</f>
        <v>0.23439670405125629</v>
      </c>
      <c r="S179" s="1"/>
      <c r="T179" s="1"/>
    </row>
    <row r="180" spans="1:20" ht="14.25" thickTop="1" thickBot="1" x14ac:dyDescent="0.25">
      <c r="A180" s="48" t="s">
        <v>233</v>
      </c>
      <c r="B180" s="48" t="s">
        <v>226</v>
      </c>
      <c r="C180" s="41">
        <f>VLOOKUP($A180,'[1]LHA Rates 2020 C19 uprate'!$A$3:$D$195,3,FALSE)</f>
        <v>87.5</v>
      </c>
      <c r="D180" s="41">
        <f>VLOOKUP($A180,'[1]LHA Rates 2020 C19 uprate'!$A$3:$D$195,4,FALSE)</f>
        <v>380.2085250461015</v>
      </c>
      <c r="E180" s="41">
        <v>368.72</v>
      </c>
      <c r="F180" s="41">
        <f t="shared" si="58"/>
        <v>748.92852504610153</v>
      </c>
      <c r="G180" s="41">
        <f t="shared" si="59"/>
        <v>396.53249999999997</v>
      </c>
      <c r="H180" s="41" t="str">
        <f t="shared" si="60"/>
        <v>Eligible</v>
      </c>
      <c r="I180" s="41">
        <f t="shared" si="61"/>
        <v>352.39602504610156</v>
      </c>
      <c r="J180" s="52">
        <f t="shared" si="62"/>
        <v>87.5</v>
      </c>
      <c r="K180" s="5"/>
      <c r="L180" s="5"/>
      <c r="M180" s="1"/>
      <c r="N180" s="5"/>
      <c r="O180" s="5"/>
      <c r="P180" s="5"/>
      <c r="Q180" s="5"/>
      <c r="R180" s="47">
        <f>VLOOKUP(B180,[2]Sheet1!$B$3:$C$15,2,FALSE)</f>
        <v>0.23439670405125629</v>
      </c>
      <c r="S180" s="1"/>
      <c r="T180" s="1"/>
    </row>
    <row r="181" spans="1:20" ht="14.25" thickTop="1" thickBot="1" x14ac:dyDescent="0.25">
      <c r="A181" s="48" t="s">
        <v>234</v>
      </c>
      <c r="B181" s="48" t="s">
        <v>226</v>
      </c>
      <c r="C181" s="41">
        <f>VLOOKUP($A181,'[1]LHA Rates 2020 C19 uprate'!$A$3:$D$195,3,FALSE)</f>
        <v>54</v>
      </c>
      <c r="D181" s="41">
        <f>VLOOKUP($A181,'[1]LHA Rates 2020 C19 uprate'!$A$3:$D$195,4,FALSE)</f>
        <v>234.64297545702266</v>
      </c>
      <c r="E181" s="41">
        <v>369.72</v>
      </c>
      <c r="F181" s="41">
        <f t="shared" si="58"/>
        <v>604.36297545702269</v>
      </c>
      <c r="G181" s="41">
        <f t="shared" si="59"/>
        <v>396.53249999999997</v>
      </c>
      <c r="H181" s="41" t="str">
        <f t="shared" si="60"/>
        <v>Eligible</v>
      </c>
      <c r="I181" s="41">
        <f t="shared" si="61"/>
        <v>207.83047545702271</v>
      </c>
      <c r="J181" s="52">
        <f t="shared" si="62"/>
        <v>54</v>
      </c>
      <c r="K181" s="5"/>
      <c r="L181" s="5"/>
      <c r="M181" s="1"/>
      <c r="N181" s="5"/>
      <c r="O181" s="5"/>
      <c r="P181" s="5"/>
      <c r="Q181" s="5"/>
      <c r="R181" s="47">
        <f>VLOOKUP(B181,[2]Sheet1!$B$3:$C$15,2,FALSE)</f>
        <v>0.23439670405125629</v>
      </c>
      <c r="S181" s="1"/>
      <c r="T181" s="1"/>
    </row>
    <row r="182" spans="1:20" ht="14.25" thickTop="1" thickBot="1" x14ac:dyDescent="0.25">
      <c r="A182" s="48" t="s">
        <v>235</v>
      </c>
      <c r="B182" s="48" t="s">
        <v>226</v>
      </c>
      <c r="C182" s="41">
        <f>VLOOKUP($A182,'[1]LHA Rates 2020 C19 uprate'!$A$3:$D$195,3,FALSE)</f>
        <v>75.95</v>
      </c>
      <c r="D182" s="41">
        <f>VLOOKUP($A182,'[1]LHA Rates 2020 C19 uprate'!$A$3:$D$195,4,FALSE)</f>
        <v>330.02099974001612</v>
      </c>
      <c r="E182" s="41">
        <v>370.72</v>
      </c>
      <c r="F182" s="41">
        <f t="shared" si="58"/>
        <v>700.74099974001615</v>
      </c>
      <c r="G182" s="41">
        <f t="shared" si="59"/>
        <v>396.53249999999997</v>
      </c>
      <c r="H182" s="41" t="str">
        <f t="shared" si="60"/>
        <v>Eligible</v>
      </c>
      <c r="I182" s="41">
        <f t="shared" si="61"/>
        <v>304.20849974001618</v>
      </c>
      <c r="J182" s="52">
        <f t="shared" si="62"/>
        <v>75.95</v>
      </c>
      <c r="K182" s="5"/>
      <c r="L182" s="5"/>
      <c r="M182" s="1"/>
      <c r="N182" s="5"/>
      <c r="O182" s="5"/>
      <c r="P182" s="5"/>
      <c r="Q182" s="5"/>
      <c r="R182" s="47">
        <f>VLOOKUP(B182,[2]Sheet1!$B$3:$C$15,2,FALSE)</f>
        <v>0.23439670405125629</v>
      </c>
      <c r="S182" s="1"/>
      <c r="T182" s="1"/>
    </row>
    <row r="183" spans="1:20" ht="14.25" thickTop="1" thickBot="1" x14ac:dyDescent="0.25">
      <c r="A183" s="48" t="s">
        <v>236</v>
      </c>
      <c r="B183" s="48" t="s">
        <v>226</v>
      </c>
      <c r="C183" s="41">
        <f>VLOOKUP($A183,'[1]LHA Rates 2020 C19 uprate'!$A$3:$D$195,3,FALSE)</f>
        <v>62.5</v>
      </c>
      <c r="D183" s="41">
        <f>VLOOKUP($A183,'[1]LHA Rates 2020 C19 uprate'!$A$3:$D$195,4,FALSE)</f>
        <v>271.5775178900725</v>
      </c>
      <c r="E183" s="41">
        <v>371.72</v>
      </c>
      <c r="F183" s="41">
        <f t="shared" si="58"/>
        <v>643.29751789007253</v>
      </c>
      <c r="G183" s="41">
        <f t="shared" si="59"/>
        <v>396.53249999999997</v>
      </c>
      <c r="H183" s="41" t="str">
        <f t="shared" si="60"/>
        <v>Eligible</v>
      </c>
      <c r="I183" s="41">
        <f t="shared" si="61"/>
        <v>246.76501789007256</v>
      </c>
      <c r="J183" s="52">
        <f t="shared" si="62"/>
        <v>62.5</v>
      </c>
      <c r="K183" s="5"/>
      <c r="L183" s="5"/>
      <c r="M183" s="1"/>
      <c r="N183" s="5"/>
      <c r="O183" s="5"/>
      <c r="P183" s="5"/>
      <c r="Q183" s="5"/>
      <c r="R183" s="47">
        <f>VLOOKUP(B183,[2]Sheet1!$B$3:$C$15,2,FALSE)</f>
        <v>0.23439670405125629</v>
      </c>
      <c r="S183" s="1"/>
      <c r="T183" s="1"/>
    </row>
    <row r="184" spans="1:20" ht="14.25" thickTop="1" thickBot="1" x14ac:dyDescent="0.25">
      <c r="A184" s="48" t="s">
        <v>237</v>
      </c>
      <c r="B184" s="48" t="s">
        <v>226</v>
      </c>
      <c r="C184" s="41">
        <f>VLOOKUP($A184,'[1]LHA Rates 2020 C19 uprate'!$A$3:$D$195,3,FALSE)</f>
        <v>75.95</v>
      </c>
      <c r="D184" s="41">
        <f>VLOOKUP($A184,'[1]LHA Rates 2020 C19 uprate'!$A$3:$D$195,4,FALSE)</f>
        <v>330.02099974001612</v>
      </c>
      <c r="E184" s="41">
        <v>372.72</v>
      </c>
      <c r="F184" s="41">
        <f t="shared" si="58"/>
        <v>702.74099974001615</v>
      </c>
      <c r="G184" s="41">
        <f t="shared" si="59"/>
        <v>396.53249999999997</v>
      </c>
      <c r="H184" s="41" t="str">
        <f t="shared" si="60"/>
        <v>Eligible</v>
      </c>
      <c r="I184" s="41">
        <f t="shared" si="61"/>
        <v>306.20849974001618</v>
      </c>
      <c r="J184" s="52">
        <f t="shared" si="62"/>
        <v>75.95</v>
      </c>
      <c r="K184" s="5"/>
      <c r="L184" s="5"/>
      <c r="M184" s="1"/>
      <c r="N184" s="5"/>
      <c r="O184" s="5"/>
      <c r="P184" s="5"/>
      <c r="Q184" s="5"/>
      <c r="R184" s="47">
        <f>VLOOKUP(B184,[2]Sheet1!$B$3:$C$15,2,FALSE)</f>
        <v>0.23439670405125629</v>
      </c>
      <c r="S184" s="1"/>
      <c r="T184" s="1"/>
    </row>
    <row r="185" spans="1:20" ht="14.25" thickTop="1" thickBot="1" x14ac:dyDescent="0.25">
      <c r="A185" s="48" t="s">
        <v>238</v>
      </c>
      <c r="B185" s="48" t="s">
        <v>226</v>
      </c>
      <c r="C185" s="41">
        <f>VLOOKUP($A185,'[1]LHA Rates 2020 C19 uprate'!$A$3:$D$195,3,FALSE)</f>
        <v>58.95</v>
      </c>
      <c r="D185" s="41">
        <f>VLOOKUP($A185,'[1]LHA Rates 2020 C19 uprate'!$A$3:$D$195,4,FALSE)</f>
        <v>256.15191487391638</v>
      </c>
      <c r="E185" s="41">
        <v>373.72</v>
      </c>
      <c r="F185" s="41">
        <f t="shared" si="58"/>
        <v>629.87191487391647</v>
      </c>
      <c r="G185" s="41">
        <f t="shared" si="59"/>
        <v>396.53249999999997</v>
      </c>
      <c r="H185" s="41" t="str">
        <f t="shared" si="60"/>
        <v>Eligible</v>
      </c>
      <c r="I185" s="41">
        <f t="shared" si="61"/>
        <v>233.3394148739165</v>
      </c>
      <c r="J185" s="52">
        <f t="shared" si="62"/>
        <v>58.95</v>
      </c>
      <c r="K185" s="5"/>
      <c r="L185" s="5"/>
      <c r="M185" s="1"/>
      <c r="N185" s="5"/>
      <c r="O185" s="5"/>
      <c r="P185" s="5"/>
      <c r="Q185" s="5"/>
      <c r="R185" s="47">
        <f>VLOOKUP(B185,[2]Sheet1!$B$3:$C$15,2,FALSE)</f>
        <v>0.23439670405125629</v>
      </c>
      <c r="S185" s="1"/>
      <c r="T185" s="1"/>
    </row>
    <row r="186" spans="1:20" ht="14.25" thickTop="1" thickBot="1" x14ac:dyDescent="0.25">
      <c r="A186" s="48" t="s">
        <v>239</v>
      </c>
      <c r="B186" s="48" t="s">
        <v>226</v>
      </c>
      <c r="C186" s="41">
        <f>VLOOKUP($A186,'[1]LHA Rates 2020 C19 uprate'!$A$3:$D$195,3,FALSE)</f>
        <v>52.5</v>
      </c>
      <c r="D186" s="41">
        <f>VLOOKUP($A186,'[1]LHA Rates 2020 C19 uprate'!$A$3:$D$195,4,FALSE)</f>
        <v>228.12511502766091</v>
      </c>
      <c r="E186" s="41">
        <v>374.72</v>
      </c>
      <c r="F186" s="41">
        <f t="shared" si="58"/>
        <v>602.845115027661</v>
      </c>
      <c r="G186" s="41">
        <f t="shared" si="59"/>
        <v>396.53249999999997</v>
      </c>
      <c r="H186" s="41" t="str">
        <f t="shared" si="60"/>
        <v>Eligible</v>
      </c>
      <c r="I186" s="41">
        <f t="shared" si="61"/>
        <v>206.31261502766102</v>
      </c>
      <c r="J186" s="52">
        <f t="shared" si="62"/>
        <v>52.5</v>
      </c>
      <c r="K186" s="5"/>
      <c r="L186" s="5"/>
      <c r="M186" s="1"/>
      <c r="N186" s="5"/>
      <c r="O186" s="5"/>
      <c r="P186" s="5"/>
      <c r="Q186" s="5"/>
      <c r="R186" s="47">
        <f>VLOOKUP(B186,[2]Sheet1!$B$3:$C$15,2,FALSE)</f>
        <v>0.23439670405125629</v>
      </c>
      <c r="S186" s="1"/>
      <c r="T186" s="1"/>
    </row>
    <row r="187" spans="1:20" ht="14.25" thickTop="1" thickBot="1" x14ac:dyDescent="0.25">
      <c r="A187" s="48" t="s">
        <v>240</v>
      </c>
      <c r="B187" s="48" t="s">
        <v>226</v>
      </c>
      <c r="C187" s="41">
        <f>VLOOKUP($A187,'[1]LHA Rates 2020 C19 uprate'!$A$3:$D$195,3,FALSE)</f>
        <v>75</v>
      </c>
      <c r="D187" s="41">
        <f>VLOOKUP($A187,'[1]LHA Rates 2020 C19 uprate'!$A$3:$D$195,4,FALSE)</f>
        <v>325.893021468087</v>
      </c>
      <c r="E187" s="41">
        <v>375.72</v>
      </c>
      <c r="F187" s="41">
        <f t="shared" si="58"/>
        <v>701.61302146808703</v>
      </c>
      <c r="G187" s="41">
        <f t="shared" si="59"/>
        <v>396.53249999999997</v>
      </c>
      <c r="H187" s="41" t="str">
        <f t="shared" si="60"/>
        <v>Eligible</v>
      </c>
      <c r="I187" s="41">
        <f t="shared" si="61"/>
        <v>305.08052146808706</v>
      </c>
      <c r="J187" s="52">
        <f t="shared" si="62"/>
        <v>75</v>
      </c>
      <c r="K187" s="5"/>
      <c r="L187" s="5"/>
      <c r="M187" s="1"/>
      <c r="N187" s="5"/>
      <c r="O187" s="5"/>
      <c r="P187" s="5"/>
      <c r="Q187" s="5"/>
      <c r="R187" s="47">
        <f>VLOOKUP(B187,[2]Sheet1!$B$3:$C$15,2,FALSE)</f>
        <v>0.23439670405125629</v>
      </c>
      <c r="S187" s="1"/>
      <c r="T187" s="1"/>
    </row>
    <row r="188" spans="1:20" ht="14.25" thickTop="1" thickBot="1" x14ac:dyDescent="0.25">
      <c r="A188" s="48" t="s">
        <v>241</v>
      </c>
      <c r="B188" s="48" t="s">
        <v>226</v>
      </c>
      <c r="C188" s="41">
        <f>VLOOKUP($A188,'[1]LHA Rates 2020 C19 uprate'!$A$3:$D$195,3,FALSE)</f>
        <v>60</v>
      </c>
      <c r="D188" s="41">
        <f>VLOOKUP($A188,'[1]LHA Rates 2020 C19 uprate'!$A$3:$D$195,4,FALSE)</f>
        <v>260.71441717446959</v>
      </c>
      <c r="E188" s="41">
        <v>376.72</v>
      </c>
      <c r="F188" s="41">
        <f t="shared" si="58"/>
        <v>637.43441717446967</v>
      </c>
      <c r="G188" s="41">
        <f t="shared" si="59"/>
        <v>396.53249999999997</v>
      </c>
      <c r="H188" s="41" t="str">
        <f t="shared" si="60"/>
        <v>Eligible</v>
      </c>
      <c r="I188" s="41">
        <f t="shared" si="61"/>
        <v>240.9019171744697</v>
      </c>
      <c r="J188" s="52">
        <f t="shared" si="62"/>
        <v>60</v>
      </c>
      <c r="K188" s="5"/>
      <c r="L188" s="5"/>
      <c r="M188" s="1"/>
      <c r="N188" s="5"/>
      <c r="O188" s="5"/>
      <c r="P188" s="5"/>
      <c r="Q188" s="5"/>
      <c r="R188" s="47">
        <f>VLOOKUP(B188,[2]Sheet1!$B$3:$C$15,2,FALSE)</f>
        <v>0.23439670405125629</v>
      </c>
      <c r="S188" s="1"/>
      <c r="T188" s="1"/>
    </row>
    <row r="189" spans="1:20" ht="14.25" thickTop="1" thickBot="1" x14ac:dyDescent="0.25">
      <c r="A189" s="48" t="s">
        <v>242</v>
      </c>
      <c r="B189" s="48" t="s">
        <v>226</v>
      </c>
      <c r="C189" s="41">
        <f>VLOOKUP($A189,'[1]LHA Rates 2020 C19 uprate'!$A$3:$D$195,3,FALSE)</f>
        <v>58.95</v>
      </c>
      <c r="D189" s="41">
        <f>VLOOKUP($A189,'[1]LHA Rates 2020 C19 uprate'!$A$3:$D$195,4,FALSE)</f>
        <v>256.15191487391638</v>
      </c>
      <c r="E189" s="41">
        <v>377.72</v>
      </c>
      <c r="F189" s="41">
        <f t="shared" si="58"/>
        <v>633.87191487391647</v>
      </c>
      <c r="G189" s="41">
        <f t="shared" si="59"/>
        <v>396.53249999999997</v>
      </c>
      <c r="H189" s="41" t="str">
        <f t="shared" si="60"/>
        <v>Eligible</v>
      </c>
      <c r="I189" s="41">
        <f t="shared" si="61"/>
        <v>237.3394148739165</v>
      </c>
      <c r="J189" s="52">
        <f t="shared" si="62"/>
        <v>58.95</v>
      </c>
      <c r="K189" s="5"/>
      <c r="L189" s="5"/>
      <c r="M189" s="1"/>
      <c r="N189" s="5"/>
      <c r="O189" s="5"/>
      <c r="P189" s="5"/>
      <c r="Q189" s="5"/>
      <c r="R189" s="47">
        <f>VLOOKUP(B189,[2]Sheet1!$B$3:$C$15,2,FALSE)</f>
        <v>0.23439670405125629</v>
      </c>
      <c r="S189" s="1"/>
      <c r="T189" s="1"/>
    </row>
    <row r="190" spans="1:20" ht="14.25" thickTop="1" thickBot="1" x14ac:dyDescent="0.25">
      <c r="A190" s="48" t="s">
        <v>243</v>
      </c>
      <c r="B190" s="48" t="s">
        <v>226</v>
      </c>
      <c r="C190" s="41">
        <f>VLOOKUP($A190,'[1]LHA Rates 2020 C19 uprate'!$A$3:$D$195,3,FALSE)</f>
        <v>62.5</v>
      </c>
      <c r="D190" s="41">
        <f>VLOOKUP($A190,'[1]LHA Rates 2020 C19 uprate'!$A$3:$D$195,4,FALSE)</f>
        <v>271.5775178900725</v>
      </c>
      <c r="E190" s="41">
        <v>378.72</v>
      </c>
      <c r="F190" s="41">
        <f t="shared" si="58"/>
        <v>650.29751789007253</v>
      </c>
      <c r="G190" s="41">
        <f t="shared" si="59"/>
        <v>396.53249999999997</v>
      </c>
      <c r="H190" s="41" t="str">
        <f t="shared" si="60"/>
        <v>Eligible</v>
      </c>
      <c r="I190" s="41">
        <f t="shared" si="61"/>
        <v>253.76501789007256</v>
      </c>
      <c r="J190" s="52">
        <f t="shared" si="62"/>
        <v>62.5</v>
      </c>
      <c r="K190" s="5"/>
      <c r="L190" s="5"/>
      <c r="M190" s="1"/>
      <c r="N190" s="5"/>
      <c r="O190" s="5"/>
      <c r="P190" s="5"/>
      <c r="Q190" s="5"/>
      <c r="R190" s="47">
        <f>VLOOKUP(B190,[2]Sheet1!$B$3:$C$15,2,FALSE)</f>
        <v>0.23439670405125629</v>
      </c>
      <c r="S190" s="1"/>
      <c r="T190" s="1"/>
    </row>
    <row r="191" spans="1:20" ht="14.25" thickTop="1" thickBot="1" x14ac:dyDescent="0.25">
      <c r="A191" s="48" t="s">
        <v>244</v>
      </c>
      <c r="B191" s="48" t="s">
        <v>226</v>
      </c>
      <c r="C191" s="41">
        <f>VLOOKUP($A191,'[1]LHA Rates 2020 C19 uprate'!$A$3:$D$195,3,FALSE)</f>
        <v>54</v>
      </c>
      <c r="D191" s="41">
        <f>VLOOKUP($A191,'[1]LHA Rates 2020 C19 uprate'!$A$3:$D$195,4,FALSE)</f>
        <v>234.64297545702266</v>
      </c>
      <c r="E191" s="41">
        <v>379.72</v>
      </c>
      <c r="F191" s="41">
        <f t="shared" si="58"/>
        <v>614.36297545702269</v>
      </c>
      <c r="G191" s="41">
        <f t="shared" si="59"/>
        <v>396.53249999999997</v>
      </c>
      <c r="H191" s="41" t="str">
        <f t="shared" si="60"/>
        <v>Eligible</v>
      </c>
      <c r="I191" s="41">
        <f t="shared" si="61"/>
        <v>217.83047545702271</v>
      </c>
      <c r="J191" s="52">
        <f t="shared" si="62"/>
        <v>54</v>
      </c>
      <c r="K191" s="5"/>
      <c r="L191" s="5"/>
      <c r="M191" s="1"/>
      <c r="N191" s="5"/>
      <c r="O191" s="5"/>
      <c r="P191" s="5"/>
      <c r="Q191" s="5"/>
      <c r="R191" s="47">
        <f>VLOOKUP(B191,[2]Sheet1!$B$3:$C$15,2,FALSE)</f>
        <v>0.23439670405125629</v>
      </c>
      <c r="S191" s="1"/>
      <c r="T191" s="1"/>
    </row>
    <row r="192" spans="1:20" ht="14.25" thickTop="1" thickBot="1" x14ac:dyDescent="0.25">
      <c r="A192" s="48" t="s">
        <v>245</v>
      </c>
      <c r="B192" s="48" t="s">
        <v>226</v>
      </c>
      <c r="C192" s="41">
        <f>VLOOKUP($A192,'[1]LHA Rates 2020 C19 uprate'!$A$3:$D$195,3,FALSE)</f>
        <v>54</v>
      </c>
      <c r="D192" s="41">
        <f>VLOOKUP($A192,'[1]LHA Rates 2020 C19 uprate'!$A$3:$D$195,4,FALSE)</f>
        <v>234.64297545702266</v>
      </c>
      <c r="E192" s="41">
        <v>380.72</v>
      </c>
      <c r="F192" s="41">
        <f t="shared" si="58"/>
        <v>615.36297545702269</v>
      </c>
      <c r="G192" s="41">
        <f t="shared" si="59"/>
        <v>396.53249999999997</v>
      </c>
      <c r="H192" s="41" t="str">
        <f t="shared" si="60"/>
        <v>Eligible</v>
      </c>
      <c r="I192" s="41">
        <f t="shared" si="61"/>
        <v>218.83047545702271</v>
      </c>
      <c r="J192" s="52">
        <f t="shared" si="62"/>
        <v>54</v>
      </c>
      <c r="K192" s="5"/>
      <c r="L192" s="5"/>
      <c r="M192" s="1"/>
      <c r="N192" s="5"/>
      <c r="O192" s="5"/>
      <c r="P192" s="5"/>
      <c r="Q192" s="5"/>
      <c r="R192" s="47">
        <f>VLOOKUP(B192,[2]Sheet1!$B$3:$C$15,2,FALSE)</f>
        <v>0.23439670405125629</v>
      </c>
      <c r="S192" s="1"/>
      <c r="T192" s="1"/>
    </row>
    <row r="193" spans="1:20" ht="14.25" thickTop="1" thickBot="1" x14ac:dyDescent="0.25">
      <c r="A193" s="48" t="s">
        <v>246</v>
      </c>
      <c r="B193" s="48" t="s">
        <v>226</v>
      </c>
      <c r="C193" s="41">
        <f>VLOOKUP($A193,'[1]LHA Rates 2020 C19 uprate'!$A$3:$D$195,3,FALSE)</f>
        <v>64.44</v>
      </c>
      <c r="D193" s="41">
        <f>VLOOKUP($A193,'[1]LHA Rates 2020 C19 uprate'!$A$3:$D$195,4,FALSE)</f>
        <v>280.00728404538035</v>
      </c>
      <c r="E193" s="41">
        <v>381.72</v>
      </c>
      <c r="F193" s="41">
        <f t="shared" si="58"/>
        <v>661.72728404538043</v>
      </c>
      <c r="G193" s="41">
        <f t="shared" si="59"/>
        <v>396.53249999999997</v>
      </c>
      <c r="H193" s="41" t="str">
        <f t="shared" si="60"/>
        <v>Eligible</v>
      </c>
      <c r="I193" s="41">
        <f t="shared" si="61"/>
        <v>265.19478404538046</v>
      </c>
      <c r="J193" s="52">
        <f t="shared" si="62"/>
        <v>64.44</v>
      </c>
      <c r="K193" s="5"/>
      <c r="L193" s="5"/>
      <c r="M193" s="1"/>
      <c r="N193" s="5"/>
      <c r="O193" s="5"/>
      <c r="P193" s="5"/>
      <c r="Q193" s="5"/>
      <c r="R193" s="47">
        <f>VLOOKUP(B193,[2]Sheet1!$B$3:$C$15,2,FALSE)</f>
        <v>0.23439670405125629</v>
      </c>
      <c r="S193" s="1"/>
      <c r="T193" s="1"/>
    </row>
    <row r="194" spans="1:20" ht="14.25" thickTop="1" thickBot="1" x14ac:dyDescent="0.25">
      <c r="A194" s="48" t="s">
        <v>192</v>
      </c>
      <c r="B194" s="48" t="s">
        <v>226</v>
      </c>
      <c r="C194" s="41">
        <f>VLOOKUP($A194,'[1]LHA Rates 2020 C19 uprate'!$A$3:$D$195,3,FALSE)</f>
        <v>73.25</v>
      </c>
      <c r="D194" s="41">
        <f>VLOOKUP($A194,'[1]LHA Rates 2020 C19 uprate'!$A$3:$D$195,4,FALSE)</f>
        <v>318.28885096716499</v>
      </c>
      <c r="E194" s="41">
        <v>382.72</v>
      </c>
      <c r="F194" s="41">
        <f t="shared" si="58"/>
        <v>701.00885096716502</v>
      </c>
      <c r="G194" s="41">
        <f t="shared" si="59"/>
        <v>396.53249999999997</v>
      </c>
      <c r="H194" s="41" t="str">
        <f t="shared" si="60"/>
        <v>Eligible</v>
      </c>
      <c r="I194" s="41">
        <f t="shared" si="61"/>
        <v>304.47635096716505</v>
      </c>
      <c r="J194" s="52">
        <f t="shared" si="62"/>
        <v>73.25</v>
      </c>
      <c r="K194" s="5"/>
      <c r="L194" s="5"/>
      <c r="M194" s="1"/>
      <c r="N194" s="5"/>
      <c r="O194" s="5"/>
      <c r="P194" s="5"/>
      <c r="Q194" s="5"/>
      <c r="R194" s="47">
        <f>VLOOKUP(B194,[2]Sheet1!$B$3:$C$15,2,FALSE)</f>
        <v>0.23439670405125629</v>
      </c>
      <c r="S194" s="1"/>
      <c r="T194" s="1"/>
    </row>
    <row r="195" spans="1:20" ht="14.25" thickTop="1" thickBot="1" x14ac:dyDescent="0.25">
      <c r="A195" s="48" t="s">
        <v>247</v>
      </c>
      <c r="B195" s="48" t="s">
        <v>226</v>
      </c>
      <c r="C195" s="41">
        <f>VLOOKUP($A195,'[1]LHA Rates 2020 C19 uprate'!$A$3:$D$195,3,FALSE)</f>
        <v>72.84</v>
      </c>
      <c r="D195" s="41">
        <f>VLOOKUP($A195,'[1]LHA Rates 2020 C19 uprate'!$A$3:$D$195,4,FALSE)</f>
        <v>316.5073024498061</v>
      </c>
      <c r="E195" s="41">
        <v>383.72</v>
      </c>
      <c r="F195" s="41">
        <f t="shared" si="58"/>
        <v>700.22730244980607</v>
      </c>
      <c r="G195" s="41">
        <f t="shared" si="59"/>
        <v>396.53249999999997</v>
      </c>
      <c r="H195" s="41" t="str">
        <f t="shared" si="60"/>
        <v>Eligible</v>
      </c>
      <c r="I195" s="41">
        <f t="shared" si="61"/>
        <v>303.6948024498061</v>
      </c>
      <c r="J195" s="52">
        <f t="shared" si="62"/>
        <v>72.84</v>
      </c>
      <c r="K195" s="5"/>
      <c r="L195" s="5"/>
      <c r="M195" s="1"/>
      <c r="N195" s="5"/>
      <c r="O195" s="5"/>
      <c r="P195" s="5"/>
      <c r="Q195" s="5"/>
      <c r="R195" s="47">
        <f>VLOOKUP(B195,[2]Sheet1!$B$3:$C$15,2,FALSE)</f>
        <v>0.23439670405125629</v>
      </c>
      <c r="S195" s="1"/>
      <c r="T195" s="1"/>
    </row>
    <row r="196" spans="1:20" ht="13.5" thickTop="1" x14ac:dyDescent="0.2">
      <c r="R196" s="21">
        <f>R195</f>
        <v>0.23439670405125629</v>
      </c>
    </row>
  </sheetData>
  <sortState ref="A3:T154">
    <sortCondition ref="T3:T154"/>
  </sortState>
  <mergeCells count="2">
    <mergeCell ref="L1:M1"/>
    <mergeCell ref="O1:P1"/>
  </mergeCells>
  <pageMargins left="0.75" right="0.75" top="1" bottom="1" header="0.5" footer="0.5"/>
  <pageSetup paperSize="9"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6"/>
  <sheetViews>
    <sheetView topLeftCell="A34" zoomScale="70" zoomScaleNormal="70" workbookViewId="0">
      <pane xSplit="2" topLeftCell="R1" activePane="topRight" state="frozen"/>
      <selection activeCell="A156" sqref="A156:XFD160"/>
      <selection pane="topRight" activeCell="T63" sqref="A63:T63"/>
    </sheetView>
  </sheetViews>
  <sheetFormatPr defaultRowHeight="12.75" x14ac:dyDescent="0.2"/>
  <cols>
    <col min="1" max="1" width="28" bestFit="1" customWidth="1"/>
    <col min="2" max="2" width="28" customWidth="1"/>
    <col min="3" max="3" width="18.140625" style="38" customWidth="1"/>
    <col min="4" max="4" width="20.140625" style="38" customWidth="1"/>
    <col min="5" max="9" width="18.140625" style="38" customWidth="1"/>
    <col min="10" max="10" width="28" customWidth="1"/>
    <col min="11" max="11" width="12.7109375" style="38" customWidth="1"/>
    <col min="12" max="12" width="17.85546875" style="38" customWidth="1"/>
    <col min="13" max="13" width="19.140625" bestFit="1" customWidth="1"/>
    <col min="14" max="14" width="21.42578125" style="38" customWidth="1"/>
    <col min="15" max="15" width="26.28515625" style="38" customWidth="1"/>
    <col min="16" max="16" width="28.5703125" style="38" customWidth="1"/>
    <col min="17" max="17" width="26" style="38" customWidth="1"/>
    <col min="18" max="18" width="34.7109375" customWidth="1"/>
    <col min="19" max="19" width="12.5703125" customWidth="1"/>
    <col min="20" max="20" width="30.5703125" customWidth="1"/>
    <col min="22" max="22" width="30.5703125" customWidth="1"/>
    <col min="23" max="23" width="18.42578125" bestFit="1" customWidth="1"/>
    <col min="24" max="25" width="0" hidden="1" customWidth="1"/>
    <col min="26" max="26" width="10.140625" bestFit="1" customWidth="1"/>
    <col min="27" max="27" width="21.28515625" bestFit="1" customWidth="1"/>
    <col min="28" max="28" width="9.85546875" bestFit="1" customWidth="1"/>
  </cols>
  <sheetData>
    <row r="1" spans="1:28" ht="65.25" customHeight="1" thickTop="1" thickBot="1" x14ac:dyDescent="0.25">
      <c r="A1" s="1"/>
      <c r="B1" s="1"/>
      <c r="C1" s="2" t="s">
        <v>0</v>
      </c>
      <c r="D1" s="3" t="s">
        <v>1</v>
      </c>
      <c r="E1" s="2"/>
      <c r="F1" s="2"/>
      <c r="G1" s="2"/>
      <c r="H1" s="2"/>
      <c r="I1" s="2"/>
      <c r="J1" s="1"/>
      <c r="K1" s="4"/>
      <c r="L1" s="67" t="s">
        <v>2</v>
      </c>
      <c r="M1" s="68"/>
      <c r="N1" s="5"/>
      <c r="O1" s="69" t="s">
        <v>3</v>
      </c>
      <c r="P1" s="70"/>
      <c r="Q1" s="3" t="s">
        <v>4</v>
      </c>
      <c r="R1" s="6" t="s">
        <v>5</v>
      </c>
      <c r="S1" s="1"/>
      <c r="T1" s="1"/>
      <c r="V1" s="7" t="s">
        <v>6</v>
      </c>
      <c r="W1" s="7"/>
      <c r="X1" s="7"/>
      <c r="Y1" s="7"/>
      <c r="Z1" s="8">
        <v>238.4</v>
      </c>
    </row>
    <row r="2" spans="1:28" ht="52.5" thickTop="1" thickBot="1" x14ac:dyDescent="0.25">
      <c r="A2" s="39" t="s">
        <v>7</v>
      </c>
      <c r="B2" s="39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2" t="s">
        <v>17</v>
      </c>
      <c r="L2" s="3" t="s">
        <v>252</v>
      </c>
      <c r="M2" s="3" t="s">
        <v>253</v>
      </c>
      <c r="N2" s="3" t="s">
        <v>20</v>
      </c>
      <c r="O2" s="3" t="s">
        <v>254</v>
      </c>
      <c r="P2" s="3" t="s">
        <v>255</v>
      </c>
      <c r="Q2" s="3" t="s">
        <v>23</v>
      </c>
      <c r="R2" s="6" t="s">
        <v>24</v>
      </c>
      <c r="S2" s="40" t="s">
        <v>25</v>
      </c>
      <c r="T2" s="40" t="s">
        <v>26</v>
      </c>
    </row>
    <row r="3" spans="1:28" ht="14.25" thickTop="1" thickBot="1" x14ac:dyDescent="0.25">
      <c r="A3" s="1" t="s">
        <v>62</v>
      </c>
      <c r="B3" s="1" t="s">
        <v>44</v>
      </c>
      <c r="C3" s="41">
        <f>VLOOKUP($A3,'[1]LHA Rates 2020 C19 uprate'!$A$3:$D$172,3,FALSE)</f>
        <v>90.1</v>
      </c>
      <c r="D3" s="41">
        <f>VLOOKUP($A3,'[1]LHA Rates 2020 C19 uprate'!$A$3:$D$172,4,FALSE)</f>
        <v>391.50614979032849</v>
      </c>
      <c r="E3" s="41">
        <v>342.72</v>
      </c>
      <c r="F3" s="41">
        <f t="shared" ref="F3:F34" si="0">D3+E3</f>
        <v>734.22614979032846</v>
      </c>
      <c r="G3" s="41">
        <f t="shared" ref="G3:G34" si="1">($AB$7*0.63)</f>
        <v>396.53249999999997</v>
      </c>
      <c r="H3" s="41" t="str">
        <f t="shared" ref="H3:H34" si="2">IF(F3&gt;G3,"Eligible","Not Elibilbe")</f>
        <v>Eligible</v>
      </c>
      <c r="I3" s="41">
        <f t="shared" ref="I3:I34" si="3">F3-G3</f>
        <v>337.69364979032849</v>
      </c>
      <c r="J3" s="42">
        <f>VLOOKUP(A3,'[1]Table 2'!$A$3:$B$154,2,FALSE)</f>
        <v>90.1</v>
      </c>
      <c r="K3" s="41">
        <f t="shared" ref="K3:K34" si="4">C3-J3</f>
        <v>0</v>
      </c>
      <c r="L3" s="43">
        <f t="shared" ref="L3:L34" si="5">$C3/(6.45*17.5)</f>
        <v>0.79822812846068658</v>
      </c>
      <c r="M3" s="43">
        <f t="shared" ref="M3:M34" si="6">$C3/(6.45*35)</f>
        <v>0.39911406423034329</v>
      </c>
      <c r="N3" s="44">
        <f>VLOOKUP(A3,'[1]BRMA LA Names'!$A$2:$B$153,2,FALSE)</f>
        <v>1116.7214038623461</v>
      </c>
      <c r="O3" s="45">
        <f t="shared" ref="O3:O34" si="7">(N3/4)/(6.45*17.5)</f>
        <v>2.4733585910572446</v>
      </c>
      <c r="P3" s="45">
        <f t="shared" ref="P3:P34" si="8">(N3/4)/(6.45*35)</f>
        <v>1.2366792955286223</v>
      </c>
      <c r="Q3" s="46">
        <f t="shared" ref="Q3:Q34" si="9">$C3/$Z$1</f>
        <v>0.37793624161073824</v>
      </c>
      <c r="R3" s="47">
        <f>VLOOKUP(B3,[2]Sheet1!$B$3:$C$15,2,FALSE)</f>
        <v>0.31126051422229023</v>
      </c>
      <c r="S3" s="48" t="s">
        <v>25</v>
      </c>
      <c r="T3" s="48" t="s">
        <v>63</v>
      </c>
    </row>
    <row r="4" spans="1:28" ht="14.25" thickTop="1" thickBot="1" x14ac:dyDescent="0.25">
      <c r="A4" s="1" t="s">
        <v>100</v>
      </c>
      <c r="B4" s="1" t="s">
        <v>28</v>
      </c>
      <c r="C4" s="41">
        <f>VLOOKUP($A4,'[1]LHA Rates 2020 C19 uprate'!$A$3:$D$172,3,FALSE)</f>
        <v>112.77</v>
      </c>
      <c r="D4" s="41">
        <f>VLOOKUP($A4,'[1]LHA Rates 2020 C19 uprate'!$A$3:$D$172,4,FALSE)</f>
        <v>490.01274707941559</v>
      </c>
      <c r="E4" s="41">
        <v>342.72</v>
      </c>
      <c r="F4" s="41">
        <f t="shared" si="0"/>
        <v>832.73274707941562</v>
      </c>
      <c r="G4" s="41">
        <f t="shared" si="1"/>
        <v>396.53249999999997</v>
      </c>
      <c r="H4" s="41" t="str">
        <f t="shared" si="2"/>
        <v>Eligible</v>
      </c>
      <c r="I4" s="41">
        <f t="shared" si="3"/>
        <v>436.20024707941565</v>
      </c>
      <c r="J4" s="42">
        <f>VLOOKUP(A4,'[1]Table 2'!$A$3:$B$154,2,FALSE)</f>
        <v>112.77</v>
      </c>
      <c r="K4" s="41">
        <f t="shared" si="4"/>
        <v>0</v>
      </c>
      <c r="L4" s="43">
        <f t="shared" si="5"/>
        <v>0.99906976744186038</v>
      </c>
      <c r="M4" s="43">
        <f t="shared" si="6"/>
        <v>0.49953488372093019</v>
      </c>
      <c r="N4" s="44">
        <f>VLOOKUP(A4,'[1]BRMA LA Names'!$A$2:$B$153,2,FALSE)</f>
        <v>1324.9502558197005</v>
      </c>
      <c r="O4" s="45">
        <f t="shared" si="7"/>
        <v>2.9345520616161695</v>
      </c>
      <c r="P4" s="45">
        <f t="shared" si="8"/>
        <v>1.4672760308080848</v>
      </c>
      <c r="Q4" s="46">
        <f t="shared" si="9"/>
        <v>0.47302852348993285</v>
      </c>
      <c r="R4" s="47">
        <f>VLOOKUP(B4,[2]Sheet1!$B$3:$C$15,2,FALSE)</f>
        <v>0.3508700622168312</v>
      </c>
      <c r="S4" s="48" t="s">
        <v>25</v>
      </c>
      <c r="T4" s="48" t="s">
        <v>101</v>
      </c>
    </row>
    <row r="5" spans="1:28" ht="12.75" customHeight="1" thickTop="1" thickBot="1" x14ac:dyDescent="0.25">
      <c r="A5" s="1" t="s">
        <v>130</v>
      </c>
      <c r="B5" s="1" t="s">
        <v>44</v>
      </c>
      <c r="C5" s="41">
        <f>VLOOKUP($A5,'[1]LHA Rates 2020 C19 uprate'!$A$3:$D$172,3,FALSE)</f>
        <v>84.5</v>
      </c>
      <c r="D5" s="41">
        <f>VLOOKUP($A5,'[1]LHA Rates 2020 C19 uprate'!$A$3:$D$172,4,FALSE)</f>
        <v>367.17280418737801</v>
      </c>
      <c r="E5" s="41">
        <v>342.72</v>
      </c>
      <c r="F5" s="41">
        <f t="shared" si="0"/>
        <v>709.89280418737803</v>
      </c>
      <c r="G5" s="41">
        <f t="shared" si="1"/>
        <v>396.53249999999997</v>
      </c>
      <c r="H5" s="41" t="str">
        <f t="shared" si="2"/>
        <v>Eligible</v>
      </c>
      <c r="I5" s="41">
        <f t="shared" si="3"/>
        <v>313.36030418737806</v>
      </c>
      <c r="J5" s="42">
        <f>VLOOKUP(A5,'[1]Table 2'!$A$3:$B$154,2,FALSE)</f>
        <v>84.5</v>
      </c>
      <c r="K5" s="41">
        <f t="shared" si="4"/>
        <v>0</v>
      </c>
      <c r="L5" s="43">
        <f t="shared" si="5"/>
        <v>0.74861572535991139</v>
      </c>
      <c r="M5" s="43">
        <f t="shared" si="6"/>
        <v>0.37430786267995569</v>
      </c>
      <c r="N5" s="44">
        <f>VLOOKUP(A5,'[1]BRMA LA Names'!$A$2:$B$153,2,FALSE)</f>
        <v>713.15407876933546</v>
      </c>
      <c r="O5" s="45">
        <f t="shared" si="7"/>
        <v>1.579521769145815</v>
      </c>
      <c r="P5" s="45">
        <f t="shared" si="8"/>
        <v>0.7897608845729075</v>
      </c>
      <c r="Q5" s="46">
        <f t="shared" si="9"/>
        <v>0.35444630872483218</v>
      </c>
      <c r="R5" s="47">
        <f>VLOOKUP(B5,[2]Sheet1!$B$3:$C$15,2,FALSE)</f>
        <v>0.31126051422229023</v>
      </c>
      <c r="S5" s="48" t="s">
        <v>25</v>
      </c>
      <c r="T5" s="48" t="s">
        <v>101</v>
      </c>
      <c r="W5" s="26" t="s">
        <v>33</v>
      </c>
    </row>
    <row r="6" spans="1:28" ht="12.75" customHeight="1" thickTop="1" thickBot="1" x14ac:dyDescent="0.25">
      <c r="A6" s="1" t="s">
        <v>131</v>
      </c>
      <c r="B6" s="1" t="s">
        <v>44</v>
      </c>
      <c r="C6" s="41">
        <f>VLOOKUP($A6,'[1]LHA Rates 2020 C19 uprate'!$A$3:$D$172,3,FALSE)</f>
        <v>80</v>
      </c>
      <c r="D6" s="41">
        <f>VLOOKUP($A6,'[1]LHA Rates 2020 C19 uprate'!$A$3:$D$172,4,FALSE)</f>
        <v>347.61922289929282</v>
      </c>
      <c r="E6" s="41">
        <v>342.72</v>
      </c>
      <c r="F6" s="41">
        <f t="shared" si="0"/>
        <v>690.33922289929285</v>
      </c>
      <c r="G6" s="41">
        <f t="shared" si="1"/>
        <v>396.53249999999997</v>
      </c>
      <c r="H6" s="41" t="str">
        <f t="shared" si="2"/>
        <v>Eligible</v>
      </c>
      <c r="I6" s="41">
        <f t="shared" si="3"/>
        <v>293.80672289929288</v>
      </c>
      <c r="J6" s="42">
        <f>VLOOKUP(A6,'[1]Table 2'!$A$3:$B$154,2,FALSE)</f>
        <v>80</v>
      </c>
      <c r="K6" s="41">
        <f t="shared" si="4"/>
        <v>0</v>
      </c>
      <c r="L6" s="43">
        <f t="shared" si="5"/>
        <v>0.70874861572535997</v>
      </c>
      <c r="M6" s="43">
        <f t="shared" si="6"/>
        <v>0.35437430786267998</v>
      </c>
      <c r="N6" s="44">
        <f>VLOOKUP(A6,'[1]BRMA LA Names'!$A$2:$B$153,2,FALSE)</f>
        <v>940.06577771534774</v>
      </c>
      <c r="O6" s="45">
        <f t="shared" si="7"/>
        <v>2.0820947457704269</v>
      </c>
      <c r="P6" s="45">
        <f t="shared" si="8"/>
        <v>1.0410473728852134</v>
      </c>
      <c r="Q6" s="46">
        <f t="shared" si="9"/>
        <v>0.33557046979865773</v>
      </c>
      <c r="R6" s="47">
        <f>VLOOKUP(B6,[2]Sheet1!$B$3:$C$15,2,FALSE)</f>
        <v>0.31126051422229023</v>
      </c>
      <c r="S6" s="48" t="s">
        <v>25</v>
      </c>
      <c r="T6" s="48" t="s">
        <v>101</v>
      </c>
      <c r="W6" s="26" t="s">
        <v>36</v>
      </c>
      <c r="Z6" t="s">
        <v>37</v>
      </c>
      <c r="AA6" s="26" t="s">
        <v>38</v>
      </c>
      <c r="AB6" s="26" t="s">
        <v>39</v>
      </c>
    </row>
    <row r="7" spans="1:28" ht="14.25" thickTop="1" thickBot="1" x14ac:dyDescent="0.25">
      <c r="A7" s="1" t="s">
        <v>134</v>
      </c>
      <c r="B7" s="1" t="s">
        <v>28</v>
      </c>
      <c r="C7" s="41">
        <f>VLOOKUP($A7,'[1]LHA Rates 2020 C19 uprate'!$A$3:$D$172,3,FALSE)</f>
        <v>78.59</v>
      </c>
      <c r="D7" s="41">
        <f>VLOOKUP($A7,'[1]LHA Rates 2020 C19 uprate'!$A$3:$D$172,4,FALSE)</f>
        <v>341.49243409569277</v>
      </c>
      <c r="E7" s="41">
        <v>342.72</v>
      </c>
      <c r="F7" s="41">
        <f t="shared" si="0"/>
        <v>684.21243409569274</v>
      </c>
      <c r="G7" s="41">
        <f t="shared" si="1"/>
        <v>396.53249999999997</v>
      </c>
      <c r="H7" s="41" t="str">
        <f t="shared" si="2"/>
        <v>Eligible</v>
      </c>
      <c r="I7" s="41">
        <f t="shared" si="3"/>
        <v>287.67993409569277</v>
      </c>
      <c r="J7" s="42">
        <f>VLOOKUP(A7,'[1]Table 2'!$A$3:$B$154,2,FALSE)</f>
        <v>78.59</v>
      </c>
      <c r="K7" s="41">
        <f t="shared" si="4"/>
        <v>0</v>
      </c>
      <c r="L7" s="43">
        <f t="shared" si="5"/>
        <v>0.6962569213732005</v>
      </c>
      <c r="M7" s="43">
        <f t="shared" si="6"/>
        <v>0.34812846068660025</v>
      </c>
      <c r="N7" s="44">
        <f>VLOOKUP(A7,'[1]BRMA LA Names'!$A$2:$B$153,2,FALSE)</f>
        <v>1076.4984538644239</v>
      </c>
      <c r="O7" s="45">
        <f t="shared" si="7"/>
        <v>2.3842712156465646</v>
      </c>
      <c r="P7" s="45">
        <f t="shared" si="8"/>
        <v>1.1921356078232823</v>
      </c>
      <c r="Q7" s="46">
        <f t="shared" si="9"/>
        <v>0.32965604026845641</v>
      </c>
      <c r="R7" s="47">
        <f>VLOOKUP(B7,[2]Sheet1!$B$3:$C$15,2,FALSE)</f>
        <v>0.3508700622168312</v>
      </c>
      <c r="S7" s="48" t="s">
        <v>25</v>
      </c>
      <c r="T7" s="48" t="s">
        <v>101</v>
      </c>
      <c r="V7" t="s">
        <v>42</v>
      </c>
      <c r="W7" s="28">
        <v>4.1500000000000004</v>
      </c>
      <c r="Z7" s="29">
        <f>((W7*35)*52)</f>
        <v>7553</v>
      </c>
      <c r="AA7" s="30">
        <f>Z7</f>
        <v>7553</v>
      </c>
      <c r="AB7" s="30">
        <f>AA7/12</f>
        <v>629.41666666666663</v>
      </c>
    </row>
    <row r="8" spans="1:28" ht="15" customHeight="1" thickTop="1" thickBot="1" x14ac:dyDescent="0.25">
      <c r="A8" s="1" t="s">
        <v>138</v>
      </c>
      <c r="B8" s="1" t="s">
        <v>44</v>
      </c>
      <c r="C8" s="41">
        <f>VLOOKUP($A8,'[1]LHA Rates 2020 C19 uprate'!$A$3:$D$172,3,FALSE)</f>
        <v>69.040000000000006</v>
      </c>
      <c r="D8" s="41">
        <f>VLOOKUP($A8,'[1]LHA Rates 2020 C19 uprate'!$A$3:$D$172,4,FALSE)</f>
        <v>299.99538936208972</v>
      </c>
      <c r="E8" s="41">
        <v>342.72</v>
      </c>
      <c r="F8" s="41">
        <f t="shared" si="0"/>
        <v>642.71538936208981</v>
      </c>
      <c r="G8" s="41">
        <f t="shared" si="1"/>
        <v>396.53249999999997</v>
      </c>
      <c r="H8" s="41" t="str">
        <f t="shared" si="2"/>
        <v>Eligible</v>
      </c>
      <c r="I8" s="41">
        <f t="shared" si="3"/>
        <v>246.18288936208984</v>
      </c>
      <c r="J8" s="42">
        <f>VLOOKUP(A8,'[1]Table 2'!$A$3:$B$154,2,FALSE)</f>
        <v>69.040000000000006</v>
      </c>
      <c r="K8" s="41">
        <f t="shared" si="4"/>
        <v>0</v>
      </c>
      <c r="L8" s="43">
        <f t="shared" si="5"/>
        <v>0.61165005537098571</v>
      </c>
      <c r="M8" s="43">
        <f t="shared" si="6"/>
        <v>0.30582502768549286</v>
      </c>
      <c r="N8" s="44">
        <f>VLOOKUP(A8,'[1]BRMA LA Names'!$A$2:$B$153,2,FALSE)</f>
        <v>672.86567269530883</v>
      </c>
      <c r="O8" s="45">
        <f t="shared" si="7"/>
        <v>1.4902894190372289</v>
      </c>
      <c r="P8" s="45">
        <f t="shared" si="8"/>
        <v>0.74514470951861445</v>
      </c>
      <c r="Q8" s="46">
        <f t="shared" si="9"/>
        <v>0.28959731543624162</v>
      </c>
      <c r="R8" s="47">
        <f>VLOOKUP(B8,[2]Sheet1!$B$3:$C$15,2,FALSE)</f>
        <v>0.31126051422229023</v>
      </c>
      <c r="S8" s="48" t="s">
        <v>25</v>
      </c>
      <c r="T8" s="48" t="s">
        <v>101</v>
      </c>
      <c r="V8" t="s">
        <v>45</v>
      </c>
      <c r="W8" s="28">
        <v>4.55</v>
      </c>
      <c r="Z8" s="29">
        <f t="shared" ref="Z8:Z11" si="10">((W8*35)*52)</f>
        <v>8281</v>
      </c>
      <c r="AA8" s="30">
        <f>Z8</f>
        <v>8281</v>
      </c>
      <c r="AB8" s="30">
        <f t="shared" ref="AB8:AB11" si="11">AA8/12</f>
        <v>690.08333333333337</v>
      </c>
    </row>
    <row r="9" spans="1:28" ht="12.75" customHeight="1" thickTop="1" thickBot="1" x14ac:dyDescent="0.25">
      <c r="A9" s="1" t="s">
        <v>157</v>
      </c>
      <c r="B9" s="1" t="s">
        <v>44</v>
      </c>
      <c r="C9" s="41">
        <f>VLOOKUP($A9,'[1]LHA Rates 2020 C19 uprate'!$A$3:$D$172,3,FALSE)</f>
        <v>73.5</v>
      </c>
      <c r="D9" s="41">
        <f>VLOOKUP($A9,'[1]LHA Rates 2020 C19 uprate'!$A$3:$D$172,4,FALSE)</f>
        <v>319.37516103872525</v>
      </c>
      <c r="E9" s="41">
        <v>342.72</v>
      </c>
      <c r="F9" s="41">
        <f t="shared" si="0"/>
        <v>662.09516103872534</v>
      </c>
      <c r="G9" s="41">
        <f t="shared" si="1"/>
        <v>396.53249999999997</v>
      </c>
      <c r="H9" s="41" t="str">
        <f t="shared" si="2"/>
        <v>Eligible</v>
      </c>
      <c r="I9" s="41">
        <f t="shared" si="3"/>
        <v>265.56266103872537</v>
      </c>
      <c r="J9" s="42">
        <f>VLOOKUP(A9,'[1]Table 2'!$A$3:$B$154,2,FALSE)</f>
        <v>73.5</v>
      </c>
      <c r="K9" s="41">
        <f t="shared" si="4"/>
        <v>0</v>
      </c>
      <c r="L9" s="43">
        <f t="shared" si="5"/>
        <v>0.65116279069767447</v>
      </c>
      <c r="M9" s="43">
        <f t="shared" si="6"/>
        <v>0.32558139534883723</v>
      </c>
      <c r="N9" s="44">
        <f>VLOOKUP(A9,'[1]BRMA LA Names'!$A$2:$B$153,2,FALSE)</f>
        <v>588.07383208493673</v>
      </c>
      <c r="O9" s="45">
        <f t="shared" si="7"/>
        <v>1.3024891076078333</v>
      </c>
      <c r="P9" s="45">
        <f t="shared" si="8"/>
        <v>0.65124455380391666</v>
      </c>
      <c r="Q9" s="46">
        <f t="shared" si="9"/>
        <v>0.30830536912751677</v>
      </c>
      <c r="R9" s="47">
        <f>VLOOKUP(B9,[2]Sheet1!$B$3:$C$15,2,FALSE)</f>
        <v>0.31126051422229023</v>
      </c>
      <c r="S9" s="48" t="s">
        <v>25</v>
      </c>
      <c r="T9" s="48" t="s">
        <v>101</v>
      </c>
      <c r="V9" t="s">
        <v>48</v>
      </c>
      <c r="W9" s="28">
        <v>6.45</v>
      </c>
      <c r="Z9" s="29">
        <f t="shared" si="10"/>
        <v>11739</v>
      </c>
      <c r="AA9" s="30">
        <v>11366.16</v>
      </c>
      <c r="AB9" s="30">
        <f t="shared" si="11"/>
        <v>947.18</v>
      </c>
    </row>
    <row r="10" spans="1:28" ht="14.25" thickTop="1" thickBot="1" x14ac:dyDescent="0.25">
      <c r="A10" s="1" t="s">
        <v>170</v>
      </c>
      <c r="B10" s="1" t="s">
        <v>44</v>
      </c>
      <c r="C10" s="41">
        <f>VLOOKUP($A10,'[1]LHA Rates 2020 C19 uprate'!$A$3:$D$172,3,FALSE)</f>
        <v>65</v>
      </c>
      <c r="D10" s="41">
        <f>VLOOKUP($A10,'[1]LHA Rates 2020 C19 uprate'!$A$3:$D$172,4,FALSE)</f>
        <v>282.44061860567541</v>
      </c>
      <c r="E10" s="41">
        <v>342.72</v>
      </c>
      <c r="F10" s="41">
        <f t="shared" si="0"/>
        <v>625.16061860567538</v>
      </c>
      <c r="G10" s="41">
        <f t="shared" si="1"/>
        <v>396.53249999999997</v>
      </c>
      <c r="H10" s="41" t="str">
        <f t="shared" si="2"/>
        <v>Eligible</v>
      </c>
      <c r="I10" s="41">
        <f t="shared" si="3"/>
        <v>228.62811860567541</v>
      </c>
      <c r="J10" s="42">
        <f>VLOOKUP(A10,'[1]Table 2'!$A$3:$B$154,2,FALSE)</f>
        <v>65</v>
      </c>
      <c r="K10" s="41">
        <f t="shared" si="4"/>
        <v>0</v>
      </c>
      <c r="L10" s="43">
        <f t="shared" si="5"/>
        <v>0.57585825027685489</v>
      </c>
      <c r="M10" s="43">
        <f t="shared" si="6"/>
        <v>0.28792912513842744</v>
      </c>
      <c r="N10" s="44">
        <f>VLOOKUP(A10,'[1]BRMA LA Names'!$A$2:$B$153,2,FALSE)</f>
        <v>769.33308122266794</v>
      </c>
      <c r="O10" s="45">
        <f t="shared" si="7"/>
        <v>1.7039492385884119</v>
      </c>
      <c r="P10" s="45">
        <f t="shared" si="8"/>
        <v>0.85197461929420593</v>
      </c>
      <c r="Q10" s="46">
        <f t="shared" si="9"/>
        <v>0.2726510067114094</v>
      </c>
      <c r="R10" s="47">
        <f>VLOOKUP(B10,[2]Sheet1!$B$3:$C$15,2,FALSE)</f>
        <v>0.31126051422229023</v>
      </c>
      <c r="S10" s="48" t="s">
        <v>25</v>
      </c>
      <c r="T10" s="48" t="s">
        <v>101</v>
      </c>
      <c r="V10" t="s">
        <v>52</v>
      </c>
      <c r="W10" s="28">
        <v>8.1999999999999993</v>
      </c>
      <c r="Z10" s="29">
        <f t="shared" si="10"/>
        <v>14924</v>
      </c>
      <c r="AA10" s="30">
        <v>13685.9</v>
      </c>
      <c r="AB10" s="30">
        <f t="shared" si="11"/>
        <v>1140.4916666666666</v>
      </c>
    </row>
    <row r="11" spans="1:28" ht="14.25" thickTop="1" thickBot="1" x14ac:dyDescent="0.25">
      <c r="A11" s="1" t="s">
        <v>195</v>
      </c>
      <c r="B11" s="1" t="s">
        <v>44</v>
      </c>
      <c r="C11" s="41">
        <f>VLOOKUP($A11,'[1]LHA Rates 2020 C19 uprate'!$A$3:$D$172,3,FALSE)</f>
        <v>78.59</v>
      </c>
      <c r="D11" s="41">
        <f>VLOOKUP($A11,'[1]LHA Rates 2020 C19 uprate'!$A$3:$D$172,4,FALSE)</f>
        <v>341.49243409569277</v>
      </c>
      <c r="E11" s="41">
        <v>342.72</v>
      </c>
      <c r="F11" s="41">
        <f t="shared" si="0"/>
        <v>684.21243409569274</v>
      </c>
      <c r="G11" s="41">
        <f t="shared" si="1"/>
        <v>396.53249999999997</v>
      </c>
      <c r="H11" s="41" t="str">
        <f t="shared" si="2"/>
        <v>Eligible</v>
      </c>
      <c r="I11" s="41">
        <f t="shared" si="3"/>
        <v>287.67993409569277</v>
      </c>
      <c r="J11" s="42">
        <f>VLOOKUP(A11,'[1]Table 2'!$A$3:$B$154,2,FALSE)</f>
        <v>78.59</v>
      </c>
      <c r="K11" s="41">
        <f t="shared" si="4"/>
        <v>0</v>
      </c>
      <c r="L11" s="43">
        <f t="shared" si="5"/>
        <v>0.6962569213732005</v>
      </c>
      <c r="M11" s="43">
        <f t="shared" si="6"/>
        <v>0.34812846068660025</v>
      </c>
      <c r="N11" s="44">
        <f>VLOOKUP(A11,'[1]BRMA LA Names'!$A$2:$B$153,2,FALSE)</f>
        <v>847.45586909927579</v>
      </c>
      <c r="O11" s="45">
        <f t="shared" si="7"/>
        <v>1.8769786691013861</v>
      </c>
      <c r="P11" s="45">
        <f t="shared" si="8"/>
        <v>0.93848933455069306</v>
      </c>
      <c r="Q11" s="46">
        <f t="shared" si="9"/>
        <v>0.32965604026845641</v>
      </c>
      <c r="R11" s="47">
        <f>VLOOKUP(B11,[2]Sheet1!$B$3:$C$15,2,FALSE)</f>
        <v>0.31126051422229023</v>
      </c>
      <c r="S11" s="48" t="s">
        <v>25</v>
      </c>
      <c r="T11" s="48" t="s">
        <v>101</v>
      </c>
      <c r="V11" t="s">
        <v>54</v>
      </c>
      <c r="W11" s="28">
        <v>8.7200000000000006</v>
      </c>
      <c r="Z11" s="29">
        <f t="shared" si="10"/>
        <v>15870.400000000001</v>
      </c>
      <c r="AA11" s="30">
        <v>14329.24</v>
      </c>
      <c r="AB11" s="30">
        <f t="shared" si="11"/>
        <v>1194.1033333333332</v>
      </c>
    </row>
    <row r="12" spans="1:28" ht="14.25" thickTop="1" thickBot="1" x14ac:dyDescent="0.25">
      <c r="A12" s="1" t="s">
        <v>30</v>
      </c>
      <c r="B12" s="48" t="s">
        <v>31</v>
      </c>
      <c r="C12" s="41">
        <f>VLOOKUP($A12,'[1]LHA Rates 2020 C19 uprate'!$A$3:$D$172,3,FALSE)</f>
        <v>61.5</v>
      </c>
      <c r="D12" s="41">
        <f>VLOOKUP($A12,'[1]LHA Rates 2020 C19 uprate'!$A$3:$D$172,4,FALSE)</f>
        <v>267.23227760383133</v>
      </c>
      <c r="E12" s="41">
        <v>342.72</v>
      </c>
      <c r="F12" s="41">
        <f t="shared" si="0"/>
        <v>609.95227760383136</v>
      </c>
      <c r="G12" s="41">
        <f t="shared" si="1"/>
        <v>396.53249999999997</v>
      </c>
      <c r="H12" s="41" t="str">
        <f t="shared" si="2"/>
        <v>Eligible</v>
      </c>
      <c r="I12" s="41">
        <f t="shared" si="3"/>
        <v>213.41977760383139</v>
      </c>
      <c r="J12" s="42">
        <f>VLOOKUP(A12,'[1]Table 2'!$A$3:$B$154,2,FALSE)</f>
        <v>61.5</v>
      </c>
      <c r="K12" s="41">
        <f t="shared" si="4"/>
        <v>0</v>
      </c>
      <c r="L12" s="43">
        <f t="shared" si="5"/>
        <v>0.54485049833887045</v>
      </c>
      <c r="M12" s="43">
        <f t="shared" si="6"/>
        <v>0.27242524916943522</v>
      </c>
      <c r="N12" s="44">
        <f>VLOOKUP(A12,'[1]BRMA LA Names'!$A$2:$B$153,2,FALSE)</f>
        <v>461.66901726797244</v>
      </c>
      <c r="O12" s="45">
        <f t="shared" si="7"/>
        <v>1.0225227403498836</v>
      </c>
      <c r="P12" s="45">
        <f t="shared" si="8"/>
        <v>0.51126137017494178</v>
      </c>
      <c r="Q12" s="46">
        <f t="shared" si="9"/>
        <v>0.25796979865771813</v>
      </c>
      <c r="R12" s="47">
        <f>VLOOKUP(B12,[2]Sheet1!$B$3:$C$15,2,FALSE)</f>
        <v>0.22050053526245786</v>
      </c>
      <c r="S12" s="48" t="s">
        <v>25</v>
      </c>
      <c r="T12" s="48" t="s">
        <v>32</v>
      </c>
    </row>
    <row r="13" spans="1:28" ht="14.25" thickTop="1" thickBot="1" x14ac:dyDescent="0.25">
      <c r="A13" s="48" t="s">
        <v>34</v>
      </c>
      <c r="B13" s="48" t="s">
        <v>35</v>
      </c>
      <c r="C13" s="41">
        <f>VLOOKUP($A13,'[1]LHA Rates 2020 C19 uprate'!$A$3:$D$172,3,FALSE)</f>
        <v>81.349999999999994</v>
      </c>
      <c r="D13" s="41">
        <f>VLOOKUP($A13,'[1]LHA Rates 2020 C19 uprate'!$A$3:$D$172,4,FALSE)</f>
        <v>353.48529728571833</v>
      </c>
      <c r="E13" s="41">
        <v>342.72</v>
      </c>
      <c r="F13" s="41">
        <f t="shared" si="0"/>
        <v>696.20529728571842</v>
      </c>
      <c r="G13" s="41">
        <f t="shared" si="1"/>
        <v>396.53249999999997</v>
      </c>
      <c r="H13" s="41" t="str">
        <f t="shared" si="2"/>
        <v>Eligible</v>
      </c>
      <c r="I13" s="41">
        <f t="shared" si="3"/>
        <v>299.67279728571845</v>
      </c>
      <c r="J13" s="42">
        <f>VLOOKUP(A13,'[1]Table 2'!$A$3:$B$154,2,FALSE)</f>
        <v>81.349999999999994</v>
      </c>
      <c r="K13" s="41">
        <f t="shared" si="4"/>
        <v>0</v>
      </c>
      <c r="L13" s="43">
        <f t="shared" si="5"/>
        <v>0.72070874861572531</v>
      </c>
      <c r="M13" s="43">
        <f t="shared" si="6"/>
        <v>0.36035437430786266</v>
      </c>
      <c r="N13" s="44">
        <f>VLOOKUP(A13,'[1]BRMA LA Names'!$A$2:$B$153,2,FALSE)</f>
        <v>483.00358466322024</v>
      </c>
      <c r="O13" s="45">
        <f t="shared" si="7"/>
        <v>1.0697753813138875</v>
      </c>
      <c r="P13" s="45">
        <f t="shared" si="8"/>
        <v>0.53488769065694375</v>
      </c>
      <c r="Q13" s="46">
        <f t="shared" si="9"/>
        <v>0.34123322147651003</v>
      </c>
      <c r="R13" s="47">
        <f>VLOOKUP(B13,[2]Sheet1!$B$3:$C$15,2,FALSE)</f>
        <v>0.19009663595562062</v>
      </c>
      <c r="S13" s="48" t="s">
        <v>25</v>
      </c>
      <c r="T13" s="48" t="s">
        <v>32</v>
      </c>
      <c r="AA13" s="32"/>
    </row>
    <row r="14" spans="1:28" ht="14.25" thickTop="1" thickBot="1" x14ac:dyDescent="0.25">
      <c r="A14" s="1" t="s">
        <v>59</v>
      </c>
      <c r="B14" s="1" t="s">
        <v>60</v>
      </c>
      <c r="C14" s="41">
        <f>VLOOKUP($A14,'[1]LHA Rates 2020 C19 uprate'!$A$3:$D$172,3,FALSE)</f>
        <v>68.3</v>
      </c>
      <c r="D14" s="41">
        <f>VLOOKUP($A14,'[1]LHA Rates 2020 C19 uprate'!$A$3:$D$172,4,FALSE)</f>
        <v>296.77991155027121</v>
      </c>
      <c r="E14" s="41">
        <v>342.72</v>
      </c>
      <c r="F14" s="41">
        <f t="shared" si="0"/>
        <v>639.49991155027124</v>
      </c>
      <c r="G14" s="41">
        <f t="shared" si="1"/>
        <v>396.53249999999997</v>
      </c>
      <c r="H14" s="41" t="str">
        <f t="shared" si="2"/>
        <v>Eligible</v>
      </c>
      <c r="I14" s="41">
        <f t="shared" si="3"/>
        <v>242.96741155027127</v>
      </c>
      <c r="J14" s="42">
        <f>VLOOKUP(A14,'[1]Table 2'!$A$3:$B$154,2,FALSE)</f>
        <v>68.3</v>
      </c>
      <c r="K14" s="41">
        <f t="shared" si="4"/>
        <v>0</v>
      </c>
      <c r="L14" s="43">
        <f t="shared" si="5"/>
        <v>0.60509413067552598</v>
      </c>
      <c r="M14" s="43">
        <f t="shared" si="6"/>
        <v>0.30254706533776299</v>
      </c>
      <c r="N14" s="44">
        <f>VLOOKUP(A14,'[1]BRMA LA Names'!$A$2:$B$153,2,FALSE)</f>
        <v>512.81992313432067</v>
      </c>
      <c r="O14" s="45">
        <f t="shared" si="7"/>
        <v>1.1358137832432351</v>
      </c>
      <c r="P14" s="45">
        <f t="shared" si="8"/>
        <v>0.56790689162161756</v>
      </c>
      <c r="Q14" s="46">
        <f t="shared" si="9"/>
        <v>0.28649328859060402</v>
      </c>
      <c r="R14" s="47">
        <f>VLOOKUP(B14,[2]Sheet1!$B$3:$C$15,2,FALSE)</f>
        <v>0.22050053526245786</v>
      </c>
      <c r="S14" s="48" t="s">
        <v>25</v>
      </c>
      <c r="T14" s="48" t="s">
        <v>32</v>
      </c>
    </row>
    <row r="15" spans="1:28" ht="14.25" thickTop="1" thickBot="1" x14ac:dyDescent="0.25">
      <c r="A15" s="1" t="s">
        <v>67</v>
      </c>
      <c r="B15" s="1" t="s">
        <v>57</v>
      </c>
      <c r="C15" s="41">
        <f>VLOOKUP($A15,'[1]LHA Rates 2020 C19 uprate'!$A$3:$D$172,3,FALSE)</f>
        <v>75.5</v>
      </c>
      <c r="D15" s="41">
        <f>VLOOKUP($A15,'[1]LHA Rates 2020 C19 uprate'!$A$3:$D$172,4,FALSE)</f>
        <v>328.06564161120758</v>
      </c>
      <c r="E15" s="41">
        <v>342.72</v>
      </c>
      <c r="F15" s="41">
        <f t="shared" si="0"/>
        <v>670.78564161120767</v>
      </c>
      <c r="G15" s="41">
        <f t="shared" si="1"/>
        <v>396.53249999999997</v>
      </c>
      <c r="H15" s="41" t="str">
        <f t="shared" si="2"/>
        <v>Eligible</v>
      </c>
      <c r="I15" s="41">
        <f t="shared" si="3"/>
        <v>274.2531416112077</v>
      </c>
      <c r="J15" s="42">
        <f>VLOOKUP(A15,'[1]Table 2'!$A$3:$B$154,2,FALSE)</f>
        <v>75.5</v>
      </c>
      <c r="K15" s="41">
        <f t="shared" si="4"/>
        <v>0</v>
      </c>
      <c r="L15" s="43">
        <f t="shared" si="5"/>
        <v>0.66888150609080843</v>
      </c>
      <c r="M15" s="43">
        <f t="shared" si="6"/>
        <v>0.33444075304540422</v>
      </c>
      <c r="N15" s="44">
        <f>VLOOKUP(A15,'[1]BRMA LA Names'!$A$2:$B$153,2,FALSE)</f>
        <v>771.04342803100121</v>
      </c>
      <c r="O15" s="45">
        <f t="shared" si="7"/>
        <v>1.7077373821284634</v>
      </c>
      <c r="P15" s="45">
        <f t="shared" si="8"/>
        <v>0.85386869106423169</v>
      </c>
      <c r="Q15" s="46">
        <f t="shared" si="9"/>
        <v>0.31669463087248323</v>
      </c>
      <c r="R15" s="47">
        <f>VLOOKUP(B15,[2]Sheet1!$B$3:$C$15,2,FALSE)</f>
        <v>0.23497217960382227</v>
      </c>
      <c r="S15" s="48" t="s">
        <v>25</v>
      </c>
      <c r="T15" s="48" t="s">
        <v>32</v>
      </c>
      <c r="V15" s="33"/>
    </row>
    <row r="16" spans="1:28" ht="14.25" thickTop="1" thickBot="1" x14ac:dyDescent="0.25">
      <c r="A16" s="1" t="s">
        <v>69</v>
      </c>
      <c r="B16" s="1" t="s">
        <v>70</v>
      </c>
      <c r="C16" s="41">
        <f>VLOOKUP($A16,'[1]LHA Rates 2020 C19 uprate'!$A$3:$D$172,3,FALSE)</f>
        <v>154.19</v>
      </c>
      <c r="D16" s="41">
        <f>VLOOKUP($A16,'[1]LHA Rates 2020 C19 uprate'!$A$3:$D$172,4,FALSE)</f>
        <v>669.99259973552444</v>
      </c>
      <c r="E16" s="41">
        <v>342.72</v>
      </c>
      <c r="F16" s="41">
        <f t="shared" si="0"/>
        <v>1012.7125997355245</v>
      </c>
      <c r="G16" s="41">
        <f t="shared" si="1"/>
        <v>396.53249999999997</v>
      </c>
      <c r="H16" s="41" t="str">
        <f t="shared" si="2"/>
        <v>Eligible</v>
      </c>
      <c r="I16" s="41">
        <f t="shared" si="3"/>
        <v>616.18009973552444</v>
      </c>
      <c r="J16" s="42">
        <f>VLOOKUP(A16,'[1]Table 2'!$A$3:$B$154,2,FALSE)</f>
        <v>154.19</v>
      </c>
      <c r="K16" s="41">
        <f t="shared" si="4"/>
        <v>0</v>
      </c>
      <c r="L16" s="43">
        <f t="shared" si="5"/>
        <v>1.3660243632336655</v>
      </c>
      <c r="M16" s="43">
        <f t="shared" si="6"/>
        <v>0.68301218161683275</v>
      </c>
      <c r="N16" s="44">
        <f>VLOOKUP(A16,'[1]BRMA LA Names'!$A$2:$B$153,2,FALSE)</f>
        <v>2884.0756622155245</v>
      </c>
      <c r="O16" s="45">
        <f t="shared" si="7"/>
        <v>6.3877644788826675</v>
      </c>
      <c r="P16" s="45">
        <f t="shared" si="8"/>
        <v>3.1938822394413338</v>
      </c>
      <c r="Q16" s="46">
        <f t="shared" si="9"/>
        <v>0.64677013422818785</v>
      </c>
      <c r="R16" s="47">
        <f>VLOOKUP(B16,[2]Sheet1!$B$3:$C$15,2,FALSE)</f>
        <v>0.45907710199779322</v>
      </c>
      <c r="S16" s="48" t="s">
        <v>25</v>
      </c>
      <c r="T16" s="48" t="s">
        <v>32</v>
      </c>
    </row>
    <row r="17" spans="1:20" ht="14.25" thickTop="1" thickBot="1" x14ac:dyDescent="0.25">
      <c r="A17" s="1" t="s">
        <v>83</v>
      </c>
      <c r="B17" s="1" t="s">
        <v>35</v>
      </c>
      <c r="C17" s="41">
        <f>VLOOKUP($A17,'[1]LHA Rates 2020 C19 uprate'!$A$3:$D$172,3,FALSE)</f>
        <v>66.5</v>
      </c>
      <c r="D17" s="41">
        <f>VLOOKUP($A17,'[1]LHA Rates 2020 C19 uprate'!$A$3:$D$172,4,FALSE)</f>
        <v>288.95847903503716</v>
      </c>
      <c r="E17" s="41">
        <v>342.72</v>
      </c>
      <c r="F17" s="41">
        <f t="shared" si="0"/>
        <v>631.67847903503718</v>
      </c>
      <c r="G17" s="41">
        <f t="shared" si="1"/>
        <v>396.53249999999997</v>
      </c>
      <c r="H17" s="41" t="str">
        <f t="shared" si="2"/>
        <v>Eligible</v>
      </c>
      <c r="I17" s="41">
        <f t="shared" si="3"/>
        <v>235.14597903503721</v>
      </c>
      <c r="J17" s="42">
        <f>VLOOKUP(A17,'[1]Table 2'!$A$3:$B$154,2,FALSE)</f>
        <v>66.5</v>
      </c>
      <c r="K17" s="41">
        <f t="shared" si="4"/>
        <v>0</v>
      </c>
      <c r="L17" s="43">
        <f t="shared" si="5"/>
        <v>0.58914728682170547</v>
      </c>
      <c r="M17" s="43">
        <f t="shared" si="6"/>
        <v>0.29457364341085274</v>
      </c>
      <c r="N17" s="44">
        <f>VLOOKUP(A17,'[1]BRMA LA Names'!$A$2:$B$153,2,FALSE)</f>
        <v>490.36000650648259</v>
      </c>
      <c r="O17" s="45">
        <f t="shared" si="7"/>
        <v>1.0860686744329626</v>
      </c>
      <c r="P17" s="45">
        <f t="shared" si="8"/>
        <v>0.54303433721648131</v>
      </c>
      <c r="Q17" s="46">
        <f t="shared" si="9"/>
        <v>0.27894295302013422</v>
      </c>
      <c r="R17" s="47">
        <f>VLOOKUP(B17,[2]Sheet1!$B$3:$C$15,2,FALSE)</f>
        <v>0.19009663595562062</v>
      </c>
      <c r="S17" s="48" t="s">
        <v>25</v>
      </c>
      <c r="T17" s="48" t="s">
        <v>32</v>
      </c>
    </row>
    <row r="18" spans="1:20" ht="14.25" thickTop="1" thickBot="1" x14ac:dyDescent="0.25">
      <c r="A18" s="1" t="s">
        <v>88</v>
      </c>
      <c r="B18" s="1" t="s">
        <v>35</v>
      </c>
      <c r="C18" s="41">
        <f>VLOOKUP($A18,'[1]LHA Rates 2020 C19 uprate'!$A$3:$D$172,3,FALSE)</f>
        <v>65</v>
      </c>
      <c r="D18" s="41">
        <f>VLOOKUP($A18,'[1]LHA Rates 2020 C19 uprate'!$A$3:$D$172,4,FALSE)</f>
        <v>282.44061860567541</v>
      </c>
      <c r="E18" s="41">
        <v>342.72</v>
      </c>
      <c r="F18" s="41">
        <f t="shared" si="0"/>
        <v>625.16061860567538</v>
      </c>
      <c r="G18" s="41">
        <f t="shared" si="1"/>
        <v>396.53249999999997</v>
      </c>
      <c r="H18" s="41" t="str">
        <f t="shared" si="2"/>
        <v>Eligible</v>
      </c>
      <c r="I18" s="41">
        <f t="shared" si="3"/>
        <v>228.62811860567541</v>
      </c>
      <c r="J18" s="42">
        <f>VLOOKUP(A18,'[1]Table 2'!$A$3:$B$154,2,FALSE)</f>
        <v>65</v>
      </c>
      <c r="K18" s="41">
        <f t="shared" si="4"/>
        <v>0</v>
      </c>
      <c r="L18" s="43">
        <f t="shared" si="5"/>
        <v>0.57585825027685489</v>
      </c>
      <c r="M18" s="43">
        <f t="shared" si="6"/>
        <v>0.28792912513842744</v>
      </c>
      <c r="N18" s="44">
        <f>VLOOKUP(A18,'[1]BRMA LA Names'!$A$2:$B$153,2,FALSE)</f>
        <v>0</v>
      </c>
      <c r="O18" s="45">
        <f t="shared" si="7"/>
        <v>0</v>
      </c>
      <c r="P18" s="45">
        <f t="shared" si="8"/>
        <v>0</v>
      </c>
      <c r="Q18" s="46">
        <f t="shared" si="9"/>
        <v>0.2726510067114094</v>
      </c>
      <c r="R18" s="47">
        <f>VLOOKUP(B18,[2]Sheet1!$B$3:$C$15,2,FALSE)</f>
        <v>0.19009663595562062</v>
      </c>
      <c r="S18" s="48" t="s">
        <v>25</v>
      </c>
      <c r="T18" s="48" t="s">
        <v>32</v>
      </c>
    </row>
    <row r="19" spans="1:20" ht="14.25" thickTop="1" thickBot="1" x14ac:dyDescent="0.25">
      <c r="A19" s="1" t="s">
        <v>109</v>
      </c>
      <c r="B19" s="1" t="s">
        <v>70</v>
      </c>
      <c r="C19" s="41">
        <f>VLOOKUP($A19,'[1]LHA Rates 2020 C19 uprate'!$A$3:$D$172,3,FALSE)</f>
        <v>136.5</v>
      </c>
      <c r="D19" s="41">
        <f>VLOOKUP($A19,'[1]LHA Rates 2020 C19 uprate'!$A$3:$D$172,4,FALSE)</f>
        <v>593.12529907191833</v>
      </c>
      <c r="E19" s="41">
        <v>342.72</v>
      </c>
      <c r="F19" s="41">
        <f t="shared" si="0"/>
        <v>935.84529907191836</v>
      </c>
      <c r="G19" s="41">
        <f t="shared" si="1"/>
        <v>396.53249999999997</v>
      </c>
      <c r="H19" s="41" t="str">
        <f t="shared" si="2"/>
        <v>Eligible</v>
      </c>
      <c r="I19" s="41">
        <f t="shared" si="3"/>
        <v>539.31279907191833</v>
      </c>
      <c r="J19" s="42">
        <f>VLOOKUP(A19,'[1]Table 2'!$A$3:$B$154,2,FALSE)</f>
        <v>136.5</v>
      </c>
      <c r="K19" s="41">
        <f t="shared" si="4"/>
        <v>0</v>
      </c>
      <c r="L19" s="43">
        <f t="shared" si="5"/>
        <v>1.2093023255813953</v>
      </c>
      <c r="M19" s="43">
        <f t="shared" si="6"/>
        <v>0.60465116279069764</v>
      </c>
      <c r="N19" s="44">
        <f>VLOOKUP(A19,'[1]BRMA LA Names'!$A$2:$B$153,2,FALSE)</f>
        <v>2050.4109258284066</v>
      </c>
      <c r="O19" s="45">
        <f t="shared" si="7"/>
        <v>4.5413309542157396</v>
      </c>
      <c r="P19" s="45">
        <f t="shared" si="8"/>
        <v>2.2706654771078698</v>
      </c>
      <c r="Q19" s="46">
        <f t="shared" si="9"/>
        <v>0.57256711409395977</v>
      </c>
      <c r="R19" s="47">
        <f>VLOOKUP(B19,[2]Sheet1!$B$3:$C$15,2,FALSE)</f>
        <v>0.45907710199779322</v>
      </c>
      <c r="S19" s="48" t="s">
        <v>25</v>
      </c>
      <c r="T19" s="48" t="s">
        <v>32</v>
      </c>
    </row>
    <row r="20" spans="1:20" ht="14.25" thickTop="1" thickBot="1" x14ac:dyDescent="0.25">
      <c r="A20" s="1" t="s">
        <v>110</v>
      </c>
      <c r="B20" s="1" t="s">
        <v>70</v>
      </c>
      <c r="C20" s="41">
        <f>VLOOKUP($A20,'[1]LHA Rates 2020 C19 uprate'!$A$3:$D$172,3,FALSE)</f>
        <v>147.29</v>
      </c>
      <c r="D20" s="41">
        <f>VLOOKUP($A20,'[1]LHA Rates 2020 C19 uprate'!$A$3:$D$172,4,FALSE)</f>
        <v>640.01044176046048</v>
      </c>
      <c r="E20" s="41">
        <v>342.72</v>
      </c>
      <c r="F20" s="41">
        <f t="shared" si="0"/>
        <v>982.73044176046051</v>
      </c>
      <c r="G20" s="41">
        <f t="shared" si="1"/>
        <v>396.53249999999997</v>
      </c>
      <c r="H20" s="41" t="str">
        <f t="shared" si="2"/>
        <v>Eligible</v>
      </c>
      <c r="I20" s="41">
        <f t="shared" si="3"/>
        <v>586.19794176046048</v>
      </c>
      <c r="J20" s="42">
        <f>VLOOKUP(A20,'[1]Table 2'!$A$3:$B$154,2,FALSE)</f>
        <v>147.29</v>
      </c>
      <c r="K20" s="41">
        <f t="shared" si="4"/>
        <v>0</v>
      </c>
      <c r="L20" s="43">
        <f t="shared" si="5"/>
        <v>1.3048947951273533</v>
      </c>
      <c r="M20" s="43">
        <f t="shared" si="6"/>
        <v>0.65244739756367665</v>
      </c>
      <c r="N20" s="44">
        <f>VLOOKUP(A20,'[1]BRMA LA Names'!$A$2:$B$153,2,FALSE)</f>
        <v>1999.3562420134949</v>
      </c>
      <c r="O20" s="45">
        <f t="shared" si="7"/>
        <v>4.4282530277153818</v>
      </c>
      <c r="P20" s="45">
        <f t="shared" si="8"/>
        <v>2.2141265138576909</v>
      </c>
      <c r="Q20" s="46">
        <f t="shared" si="9"/>
        <v>0.61782718120805369</v>
      </c>
      <c r="R20" s="47">
        <f>VLOOKUP(B20,[2]Sheet1!$B$3:$C$15,2,FALSE)</f>
        <v>0.45907710199779322</v>
      </c>
      <c r="S20" s="48" t="s">
        <v>25</v>
      </c>
      <c r="T20" s="48" t="s">
        <v>32</v>
      </c>
    </row>
    <row r="21" spans="1:20" ht="14.25" thickTop="1" thickBot="1" x14ac:dyDescent="0.25">
      <c r="A21" s="1" t="s">
        <v>111</v>
      </c>
      <c r="B21" s="1" t="s">
        <v>70</v>
      </c>
      <c r="C21" s="41">
        <f>VLOOKUP($A21,'[1]LHA Rates 2020 C19 uprate'!$A$3:$D$172,3,FALSE)</f>
        <v>118.87</v>
      </c>
      <c r="D21" s="41">
        <f>VLOOKUP($A21,'[1]LHA Rates 2020 C19 uprate'!$A$3:$D$172,4,FALSE)</f>
        <v>516.51871282548677</v>
      </c>
      <c r="E21" s="41">
        <v>342.72</v>
      </c>
      <c r="F21" s="41">
        <f t="shared" si="0"/>
        <v>859.2387128254868</v>
      </c>
      <c r="G21" s="41">
        <f t="shared" si="1"/>
        <v>396.53249999999997</v>
      </c>
      <c r="H21" s="41" t="str">
        <f t="shared" si="2"/>
        <v>Eligible</v>
      </c>
      <c r="I21" s="41">
        <f t="shared" si="3"/>
        <v>462.70621282548683</v>
      </c>
      <c r="J21" s="42">
        <f>VLOOKUP(A21,'[1]Table 2'!$A$3:$B$154,2,FALSE)</f>
        <v>118.87</v>
      </c>
      <c r="K21" s="41">
        <f t="shared" si="4"/>
        <v>0</v>
      </c>
      <c r="L21" s="43">
        <f t="shared" si="5"/>
        <v>1.0531118493909193</v>
      </c>
      <c r="M21" s="43">
        <f t="shared" si="6"/>
        <v>0.52655592469545964</v>
      </c>
      <c r="N21" s="44">
        <f>VLOOKUP(A21,'[1]BRMA LA Names'!$A$2:$B$153,2,FALSE)</f>
        <v>1538.8361410252965</v>
      </c>
      <c r="O21" s="45">
        <f t="shared" si="7"/>
        <v>3.40827495243698</v>
      </c>
      <c r="P21" s="45">
        <f t="shared" si="8"/>
        <v>1.70413747621849</v>
      </c>
      <c r="Q21" s="46">
        <f t="shared" si="9"/>
        <v>0.49861577181208055</v>
      </c>
      <c r="R21" s="47">
        <f>VLOOKUP(B21,[2]Sheet1!$B$3:$C$15,2,FALSE)</f>
        <v>0.45907710199779322</v>
      </c>
      <c r="S21" s="48" t="s">
        <v>25</v>
      </c>
      <c r="T21" s="48" t="s">
        <v>32</v>
      </c>
    </row>
    <row r="22" spans="1:20" ht="14.25" thickTop="1" thickBot="1" x14ac:dyDescent="0.25">
      <c r="A22" s="1" t="s">
        <v>112</v>
      </c>
      <c r="B22" s="1" t="s">
        <v>70</v>
      </c>
      <c r="C22" s="41">
        <f>VLOOKUP($A22,'[1]LHA Rates 2020 C19 uprate'!$A$3:$D$172,3,FALSE)</f>
        <v>116.91</v>
      </c>
      <c r="D22" s="41">
        <f>VLOOKUP($A22,'[1]LHA Rates 2020 C19 uprate'!$A$3:$D$172,4,FALSE)</f>
        <v>508.00204186445399</v>
      </c>
      <c r="E22" s="41">
        <v>342.72</v>
      </c>
      <c r="F22" s="41">
        <f t="shared" si="0"/>
        <v>850.72204186445401</v>
      </c>
      <c r="G22" s="41">
        <f t="shared" si="1"/>
        <v>396.53249999999997</v>
      </c>
      <c r="H22" s="41" t="str">
        <f t="shared" si="2"/>
        <v>Eligible</v>
      </c>
      <c r="I22" s="41">
        <f t="shared" si="3"/>
        <v>454.18954186445404</v>
      </c>
      <c r="J22" s="42">
        <f>VLOOKUP(A22,'[1]Table 2'!$A$3:$B$154,2,FALSE)</f>
        <v>116.91</v>
      </c>
      <c r="K22" s="41">
        <f t="shared" si="4"/>
        <v>0</v>
      </c>
      <c r="L22" s="43">
        <f t="shared" si="5"/>
        <v>1.0357475083056478</v>
      </c>
      <c r="M22" s="43">
        <f t="shared" si="6"/>
        <v>0.51787375415282388</v>
      </c>
      <c r="N22" s="44">
        <f>VLOOKUP(A22,'[1]BRMA LA Names'!$A$2:$B$153,2,FALSE)</f>
        <v>1839.5105373178144</v>
      </c>
      <c r="O22" s="45">
        <f t="shared" si="7"/>
        <v>4.0742204591756686</v>
      </c>
      <c r="P22" s="45">
        <f t="shared" si="8"/>
        <v>2.0371102295878343</v>
      </c>
      <c r="Q22" s="46">
        <f t="shared" si="9"/>
        <v>0.49039429530201339</v>
      </c>
      <c r="R22" s="47">
        <f>VLOOKUP(B22,[2]Sheet1!$B$3:$C$15,2,FALSE)</f>
        <v>0.45907710199779322</v>
      </c>
      <c r="S22" s="48" t="s">
        <v>25</v>
      </c>
      <c r="T22" s="48" t="s">
        <v>32</v>
      </c>
    </row>
    <row r="23" spans="1:20" ht="14.25" thickTop="1" thickBot="1" x14ac:dyDescent="0.25">
      <c r="A23" s="1" t="s">
        <v>113</v>
      </c>
      <c r="B23" s="1" t="s">
        <v>70</v>
      </c>
      <c r="C23" s="41">
        <f>VLOOKUP($A23,'[1]LHA Rates 2020 C19 uprate'!$A$3:$D$172,3,FALSE)</f>
        <v>143.84</v>
      </c>
      <c r="D23" s="41">
        <f>VLOOKUP($A23,'[1]LHA Rates 2020 C19 uprate'!$A$3:$D$172,4,FALSE)</f>
        <v>625.0193627729285</v>
      </c>
      <c r="E23" s="41">
        <v>342.72</v>
      </c>
      <c r="F23" s="41">
        <f t="shared" si="0"/>
        <v>967.73936277292853</v>
      </c>
      <c r="G23" s="41">
        <f t="shared" si="1"/>
        <v>396.53249999999997</v>
      </c>
      <c r="H23" s="41" t="str">
        <f t="shared" si="2"/>
        <v>Eligible</v>
      </c>
      <c r="I23" s="41">
        <f t="shared" si="3"/>
        <v>571.20686277292862</v>
      </c>
      <c r="J23" s="42">
        <f>VLOOKUP(A23,'[1]Table 2'!$A$3:$B$154,2,FALSE)</f>
        <v>143.84</v>
      </c>
      <c r="K23" s="41">
        <f t="shared" si="4"/>
        <v>0</v>
      </c>
      <c r="L23" s="43">
        <f t="shared" si="5"/>
        <v>1.2743300110741971</v>
      </c>
      <c r="M23" s="43">
        <f t="shared" si="6"/>
        <v>0.63716500553709854</v>
      </c>
      <c r="N23" s="44">
        <f>VLOOKUP(A23,'[1]BRMA LA Names'!$A$2:$B$153,2,FALSE)</f>
        <v>2778.8824546237265</v>
      </c>
      <c r="O23" s="45">
        <f t="shared" si="7"/>
        <v>6.154778415556426</v>
      </c>
      <c r="P23" s="45">
        <f t="shared" si="8"/>
        <v>3.077389207778213</v>
      </c>
      <c r="Q23" s="46">
        <f t="shared" si="9"/>
        <v>0.60335570469798661</v>
      </c>
      <c r="R23" s="47">
        <f>VLOOKUP(B23,[2]Sheet1!$B$3:$C$15,2,FALSE)</f>
        <v>0.45907710199779322</v>
      </c>
      <c r="S23" s="48" t="s">
        <v>25</v>
      </c>
      <c r="T23" s="48" t="s">
        <v>32</v>
      </c>
    </row>
    <row r="24" spans="1:20" ht="14.25" thickTop="1" thickBot="1" x14ac:dyDescent="0.25">
      <c r="A24" s="1" t="s">
        <v>116</v>
      </c>
      <c r="B24" s="1" t="s">
        <v>35</v>
      </c>
      <c r="C24" s="41">
        <f>VLOOKUP($A24,'[1]LHA Rates 2020 C19 uprate'!$A$3:$D$172,3,FALSE)</f>
        <v>68</v>
      </c>
      <c r="D24" s="41">
        <f>VLOOKUP($A24,'[1]LHA Rates 2020 C19 uprate'!$A$3:$D$172,4,FALSE)</f>
        <v>295.4763394643989</v>
      </c>
      <c r="E24" s="41">
        <v>342.72</v>
      </c>
      <c r="F24" s="41">
        <f t="shared" si="0"/>
        <v>638.19633946439899</v>
      </c>
      <c r="G24" s="41">
        <f t="shared" si="1"/>
        <v>396.53249999999997</v>
      </c>
      <c r="H24" s="41" t="str">
        <f t="shared" si="2"/>
        <v>Eligible</v>
      </c>
      <c r="I24" s="41">
        <f t="shared" si="3"/>
        <v>241.66383946439902</v>
      </c>
      <c r="J24" s="42">
        <f>VLOOKUP(A24,'[1]Table 2'!$A$3:$B$154,2,FALSE)</f>
        <v>68</v>
      </c>
      <c r="K24" s="41">
        <f t="shared" si="4"/>
        <v>0</v>
      </c>
      <c r="L24" s="43">
        <f t="shared" si="5"/>
        <v>0.60243632336655595</v>
      </c>
      <c r="M24" s="43">
        <f t="shared" si="6"/>
        <v>0.30121816168327797</v>
      </c>
      <c r="N24" s="44">
        <f>VLOOKUP(A24,'[1]BRMA LA Names'!$A$2:$B$153,2,FALSE)</f>
        <v>667.43899267836355</v>
      </c>
      <c r="O24" s="45">
        <f t="shared" si="7"/>
        <v>1.4782701941934961</v>
      </c>
      <c r="P24" s="45">
        <f t="shared" si="8"/>
        <v>0.73913509709674807</v>
      </c>
      <c r="Q24" s="46">
        <f t="shared" si="9"/>
        <v>0.28523489932885904</v>
      </c>
      <c r="R24" s="47">
        <f>VLOOKUP(B24,[2]Sheet1!$B$3:$C$15,2,FALSE)</f>
        <v>0.19009663595562062</v>
      </c>
      <c r="S24" s="48" t="s">
        <v>25</v>
      </c>
      <c r="T24" s="48" t="s">
        <v>32</v>
      </c>
    </row>
    <row r="25" spans="1:20" ht="14.25" thickTop="1" thickBot="1" x14ac:dyDescent="0.25">
      <c r="A25" s="1" t="s">
        <v>137</v>
      </c>
      <c r="B25" s="1" t="s">
        <v>35</v>
      </c>
      <c r="C25" s="41">
        <f>VLOOKUP($A25,'[1]LHA Rates 2020 C19 uprate'!$A$3:$D$172,3,FALSE)</f>
        <v>68</v>
      </c>
      <c r="D25" s="41">
        <f>VLOOKUP($A25,'[1]LHA Rates 2020 C19 uprate'!$A$3:$D$172,4,FALSE)</f>
        <v>295.4763394643989</v>
      </c>
      <c r="E25" s="41">
        <v>342.72</v>
      </c>
      <c r="F25" s="41">
        <f t="shared" si="0"/>
        <v>638.19633946439899</v>
      </c>
      <c r="G25" s="41">
        <f t="shared" si="1"/>
        <v>396.53249999999997</v>
      </c>
      <c r="H25" s="41" t="str">
        <f t="shared" si="2"/>
        <v>Eligible</v>
      </c>
      <c r="I25" s="41">
        <f t="shared" si="3"/>
        <v>241.66383946439902</v>
      </c>
      <c r="J25" s="42">
        <f>VLOOKUP(A25,'[1]Table 2'!$A$3:$B$154,2,FALSE)</f>
        <v>68</v>
      </c>
      <c r="K25" s="41">
        <f t="shared" si="4"/>
        <v>0</v>
      </c>
      <c r="L25" s="43">
        <f t="shared" si="5"/>
        <v>0.60243632336655595</v>
      </c>
      <c r="M25" s="43">
        <f t="shared" si="6"/>
        <v>0.30121816168327797</v>
      </c>
      <c r="N25" s="44">
        <f>VLOOKUP(A25,'[1]BRMA LA Names'!$A$2:$B$153,2,FALSE)</f>
        <v>549.35363243526854</v>
      </c>
      <c r="O25" s="45">
        <f t="shared" si="7"/>
        <v>1.2167300829131087</v>
      </c>
      <c r="P25" s="45">
        <f t="shared" si="8"/>
        <v>0.60836504145655435</v>
      </c>
      <c r="Q25" s="46">
        <f t="shared" si="9"/>
        <v>0.28523489932885904</v>
      </c>
      <c r="R25" s="47">
        <f>VLOOKUP(B25,[2]Sheet1!$B$3:$C$15,2,FALSE)</f>
        <v>0.19009663595562062</v>
      </c>
      <c r="S25" s="48" t="s">
        <v>25</v>
      </c>
      <c r="T25" s="48" t="s">
        <v>32</v>
      </c>
    </row>
    <row r="26" spans="1:20" ht="14.25" thickTop="1" thickBot="1" x14ac:dyDescent="0.25">
      <c r="A26" s="1" t="s">
        <v>141</v>
      </c>
      <c r="B26" s="1" t="s">
        <v>70</v>
      </c>
      <c r="C26" s="41">
        <f>VLOOKUP($A26,'[1]LHA Rates 2020 C19 uprate'!$A$3:$D$172,3,FALSE)</f>
        <v>113.11</v>
      </c>
      <c r="D26" s="41">
        <f>VLOOKUP($A26,'[1]LHA Rates 2020 C19 uprate'!$A$3:$D$172,4,FALSE)</f>
        <v>491.49012877673761</v>
      </c>
      <c r="E26" s="41">
        <v>342.72</v>
      </c>
      <c r="F26" s="41">
        <f t="shared" si="0"/>
        <v>834.21012877673763</v>
      </c>
      <c r="G26" s="41">
        <f t="shared" si="1"/>
        <v>396.53249999999997</v>
      </c>
      <c r="H26" s="41" t="str">
        <f t="shared" si="2"/>
        <v>Eligible</v>
      </c>
      <c r="I26" s="41">
        <f t="shared" si="3"/>
        <v>437.67762877673766</v>
      </c>
      <c r="J26" s="42">
        <f>VLOOKUP(A26,'[1]Table 2'!$A$3:$B$154,2,FALSE)</f>
        <v>113.11</v>
      </c>
      <c r="K26" s="41">
        <f t="shared" si="4"/>
        <v>0</v>
      </c>
      <c r="L26" s="43">
        <f t="shared" si="5"/>
        <v>1.0020819490586932</v>
      </c>
      <c r="M26" s="43">
        <f t="shared" si="6"/>
        <v>0.50104097452934659</v>
      </c>
      <c r="N26" s="44">
        <f>VLOOKUP(A26,'[1]BRMA LA Names'!$A$2:$B$153,2,FALSE)</f>
        <v>1549.4582564498753</v>
      </c>
      <c r="O26" s="45">
        <f t="shared" si="7"/>
        <v>3.4318012324471212</v>
      </c>
      <c r="P26" s="45">
        <f t="shared" si="8"/>
        <v>1.7159006162235606</v>
      </c>
      <c r="Q26" s="46">
        <f t="shared" si="9"/>
        <v>0.47445469798657719</v>
      </c>
      <c r="R26" s="47">
        <f>VLOOKUP(B26,[2]Sheet1!$B$3:$C$15,2,FALSE)</f>
        <v>0.45907710199779322</v>
      </c>
      <c r="S26" s="48" t="s">
        <v>25</v>
      </c>
      <c r="T26" s="48" t="s">
        <v>32</v>
      </c>
    </row>
    <row r="27" spans="1:20" ht="14.25" thickTop="1" thickBot="1" x14ac:dyDescent="0.25">
      <c r="A27" s="1" t="s">
        <v>144</v>
      </c>
      <c r="B27" s="1" t="s">
        <v>35</v>
      </c>
      <c r="C27" s="41">
        <f>VLOOKUP($A27,'[1]LHA Rates 2020 C19 uprate'!$A$3:$D$172,3,FALSE)</f>
        <v>73.900000000000006</v>
      </c>
      <c r="D27" s="41">
        <f>VLOOKUP($A27,'[1]LHA Rates 2020 C19 uprate'!$A$3:$D$172,4,FALSE)</f>
        <v>321.11325715322175</v>
      </c>
      <c r="E27" s="41">
        <v>342.72</v>
      </c>
      <c r="F27" s="41">
        <f t="shared" si="0"/>
        <v>663.83325715322178</v>
      </c>
      <c r="G27" s="41">
        <f t="shared" si="1"/>
        <v>396.53249999999997</v>
      </c>
      <c r="H27" s="41" t="str">
        <f t="shared" si="2"/>
        <v>Eligible</v>
      </c>
      <c r="I27" s="41">
        <f t="shared" si="3"/>
        <v>267.30075715322181</v>
      </c>
      <c r="J27" s="42">
        <f>VLOOKUP(A27,'[1]Table 2'!$A$3:$B$154,2,FALSE)</f>
        <v>73.900000000000006</v>
      </c>
      <c r="K27" s="41">
        <f t="shared" si="4"/>
        <v>0</v>
      </c>
      <c r="L27" s="43">
        <f t="shared" si="5"/>
        <v>0.65470653377630128</v>
      </c>
      <c r="M27" s="43">
        <f t="shared" si="6"/>
        <v>0.32735326688815064</v>
      </c>
      <c r="N27" s="44">
        <f>VLOOKUP(A27,'[1]BRMA LA Names'!$A$2:$B$153,2,FALSE)</f>
        <v>547.09587502789384</v>
      </c>
      <c r="O27" s="45">
        <f t="shared" si="7"/>
        <v>1.2117295127971071</v>
      </c>
      <c r="P27" s="45">
        <f t="shared" si="8"/>
        <v>0.60586475639855353</v>
      </c>
      <c r="Q27" s="46">
        <f t="shared" si="9"/>
        <v>0.30998322147651008</v>
      </c>
      <c r="R27" s="47">
        <f>VLOOKUP(B27,[2]Sheet1!$B$3:$C$15,2,FALSE)</f>
        <v>0.19009663595562062</v>
      </c>
      <c r="S27" s="48" t="s">
        <v>25</v>
      </c>
      <c r="T27" s="48" t="s">
        <v>32</v>
      </c>
    </row>
    <row r="28" spans="1:20" ht="14.25" thickTop="1" thickBot="1" x14ac:dyDescent="0.25">
      <c r="A28" s="1" t="s">
        <v>147</v>
      </c>
      <c r="B28" s="1" t="s">
        <v>70</v>
      </c>
      <c r="C28" s="41">
        <f>VLOOKUP($A28,'[1]LHA Rates 2020 C19 uprate'!$A$3:$D$172,3,FALSE)</f>
        <v>113.11</v>
      </c>
      <c r="D28" s="41">
        <f>VLOOKUP($A28,'[1]LHA Rates 2020 C19 uprate'!$A$3:$D$172,4,FALSE)</f>
        <v>491.49012877673761</v>
      </c>
      <c r="E28" s="41">
        <v>342.72</v>
      </c>
      <c r="F28" s="41">
        <f t="shared" si="0"/>
        <v>834.21012877673763</v>
      </c>
      <c r="G28" s="41">
        <f t="shared" si="1"/>
        <v>396.53249999999997</v>
      </c>
      <c r="H28" s="41" t="str">
        <f t="shared" si="2"/>
        <v>Eligible</v>
      </c>
      <c r="I28" s="41">
        <f t="shared" si="3"/>
        <v>437.67762877673766</v>
      </c>
      <c r="J28" s="42">
        <f>VLOOKUP(A28,'[1]Table 2'!$A$3:$B$154,2,FALSE)</f>
        <v>113.11</v>
      </c>
      <c r="K28" s="41">
        <f t="shared" si="4"/>
        <v>0</v>
      </c>
      <c r="L28" s="43">
        <f t="shared" si="5"/>
        <v>1.0020819490586932</v>
      </c>
      <c r="M28" s="43">
        <f t="shared" si="6"/>
        <v>0.50104097452934659</v>
      </c>
      <c r="N28" s="44">
        <f>VLOOKUP(A28,'[1]BRMA LA Names'!$A$2:$B$153,2,FALSE)</f>
        <v>1195.9019379578899</v>
      </c>
      <c r="O28" s="45">
        <f t="shared" si="7"/>
        <v>2.6487307595966554</v>
      </c>
      <c r="P28" s="45">
        <f t="shared" si="8"/>
        <v>1.3243653797983277</v>
      </c>
      <c r="Q28" s="46">
        <f t="shared" si="9"/>
        <v>0.47445469798657719</v>
      </c>
      <c r="R28" s="47">
        <f>VLOOKUP(B28,[2]Sheet1!$B$3:$C$15,2,FALSE)</f>
        <v>0.45907710199779322</v>
      </c>
      <c r="S28" s="48" t="s">
        <v>25</v>
      </c>
      <c r="T28" s="48" t="s">
        <v>32</v>
      </c>
    </row>
    <row r="29" spans="1:20" ht="14.25" thickTop="1" thickBot="1" x14ac:dyDescent="0.25">
      <c r="A29" s="1" t="s">
        <v>148</v>
      </c>
      <c r="B29" s="1" t="s">
        <v>70</v>
      </c>
      <c r="C29" s="41">
        <f>VLOOKUP($A29,'[1]LHA Rates 2020 C19 uprate'!$A$3:$D$172,3,FALSE)</f>
        <v>101.61</v>
      </c>
      <c r="D29" s="41">
        <f>VLOOKUP($A29,'[1]LHA Rates 2020 C19 uprate'!$A$3:$D$172,4,FALSE)</f>
        <v>441.51986548496427</v>
      </c>
      <c r="E29" s="41">
        <v>342.72</v>
      </c>
      <c r="F29" s="41">
        <f t="shared" si="0"/>
        <v>784.2398654849643</v>
      </c>
      <c r="G29" s="41">
        <f t="shared" si="1"/>
        <v>396.53249999999997</v>
      </c>
      <c r="H29" s="41" t="str">
        <f t="shared" si="2"/>
        <v>Eligible</v>
      </c>
      <c r="I29" s="41">
        <f t="shared" si="3"/>
        <v>387.70736548496433</v>
      </c>
      <c r="J29" s="42">
        <f>VLOOKUP(A29,'[1]Table 2'!$A$3:$B$154,2,FALSE)</f>
        <v>101.61</v>
      </c>
      <c r="K29" s="41">
        <f t="shared" si="4"/>
        <v>0</v>
      </c>
      <c r="L29" s="43">
        <f t="shared" si="5"/>
        <v>0.90019933554817277</v>
      </c>
      <c r="M29" s="43">
        <f t="shared" si="6"/>
        <v>0.45009966777408639</v>
      </c>
      <c r="N29" s="44">
        <f>VLOOKUP(A29,'[1]BRMA LA Names'!$A$2:$B$153,2,FALSE)</f>
        <v>1345.0681967478959</v>
      </c>
      <c r="O29" s="45">
        <f t="shared" si="7"/>
        <v>2.9791100703164912</v>
      </c>
      <c r="P29" s="45">
        <f t="shared" si="8"/>
        <v>1.4895550351582456</v>
      </c>
      <c r="Q29" s="46">
        <f t="shared" si="9"/>
        <v>0.42621644295302014</v>
      </c>
      <c r="R29" s="47">
        <f>VLOOKUP(B29,[2]Sheet1!$B$3:$C$15,2,FALSE)</f>
        <v>0.45907710199779322</v>
      </c>
      <c r="S29" s="48" t="s">
        <v>25</v>
      </c>
      <c r="T29" s="48" t="s">
        <v>32</v>
      </c>
    </row>
    <row r="30" spans="1:20" ht="14.25" thickTop="1" thickBot="1" x14ac:dyDescent="0.25">
      <c r="A30" s="1" t="s">
        <v>149</v>
      </c>
      <c r="B30" s="1" t="s">
        <v>70</v>
      </c>
      <c r="C30" s="41">
        <f>VLOOKUP($A30,'[1]LHA Rates 2020 C19 uprate'!$A$3:$D$172,3,FALSE)</f>
        <v>113.11</v>
      </c>
      <c r="D30" s="41">
        <f>VLOOKUP($A30,'[1]LHA Rates 2020 C19 uprate'!$A$3:$D$172,4,FALSE)</f>
        <v>491.49012877673761</v>
      </c>
      <c r="E30" s="41">
        <v>342.72</v>
      </c>
      <c r="F30" s="41">
        <f t="shared" si="0"/>
        <v>834.21012877673763</v>
      </c>
      <c r="G30" s="41">
        <f t="shared" si="1"/>
        <v>396.53249999999997</v>
      </c>
      <c r="H30" s="41" t="str">
        <f t="shared" si="2"/>
        <v>Eligible</v>
      </c>
      <c r="I30" s="41">
        <f t="shared" si="3"/>
        <v>437.67762877673766</v>
      </c>
      <c r="J30" s="42">
        <f>VLOOKUP(A30,'[1]Table 2'!$A$3:$B$154,2,FALSE)</f>
        <v>113.11</v>
      </c>
      <c r="K30" s="41">
        <f t="shared" si="4"/>
        <v>0</v>
      </c>
      <c r="L30" s="43">
        <f t="shared" si="5"/>
        <v>1.0020819490586932</v>
      </c>
      <c r="M30" s="43">
        <f t="shared" si="6"/>
        <v>0.50104097452934659</v>
      </c>
      <c r="N30" s="44">
        <f>VLOOKUP(A30,'[1]BRMA LA Names'!$A$2:$B$153,2,FALSE)</f>
        <v>1362.0293165387561</v>
      </c>
      <c r="O30" s="45">
        <f t="shared" si="7"/>
        <v>3.0166762271068794</v>
      </c>
      <c r="P30" s="45">
        <f t="shared" si="8"/>
        <v>1.5083381135534397</v>
      </c>
      <c r="Q30" s="46">
        <f t="shared" si="9"/>
        <v>0.47445469798657719</v>
      </c>
      <c r="R30" s="47">
        <f>VLOOKUP(B30,[2]Sheet1!$B$3:$C$15,2,FALSE)</f>
        <v>0.45907710199779322</v>
      </c>
      <c r="S30" s="48" t="s">
        <v>25</v>
      </c>
      <c r="T30" s="48" t="s">
        <v>32</v>
      </c>
    </row>
    <row r="31" spans="1:20" ht="14.25" thickTop="1" thickBot="1" x14ac:dyDescent="0.25">
      <c r="A31" s="1" t="s">
        <v>150</v>
      </c>
      <c r="B31" s="1" t="s">
        <v>70</v>
      </c>
      <c r="C31" s="41">
        <f>VLOOKUP($A31,'[1]LHA Rates 2020 C19 uprate'!$A$3:$D$172,3,FALSE)</f>
        <v>103.56</v>
      </c>
      <c r="D31" s="41">
        <f>VLOOKUP($A31,'[1]LHA Rates 2020 C19 uprate'!$A$3:$D$172,4,FALSE)</f>
        <v>449.99308404313456</v>
      </c>
      <c r="E31" s="41">
        <v>342.72</v>
      </c>
      <c r="F31" s="41">
        <f t="shared" si="0"/>
        <v>792.71308404313459</v>
      </c>
      <c r="G31" s="41">
        <f t="shared" si="1"/>
        <v>396.53249999999997</v>
      </c>
      <c r="H31" s="41" t="str">
        <f t="shared" si="2"/>
        <v>Eligible</v>
      </c>
      <c r="I31" s="41">
        <f t="shared" si="3"/>
        <v>396.18058404313462</v>
      </c>
      <c r="J31" s="42">
        <f>VLOOKUP(A31,'[1]Table 2'!$A$3:$B$154,2,FALSE)</f>
        <v>103.56</v>
      </c>
      <c r="K31" s="41">
        <f t="shared" si="4"/>
        <v>0</v>
      </c>
      <c r="L31" s="43">
        <f t="shared" si="5"/>
        <v>0.9174750830564784</v>
      </c>
      <c r="M31" s="43">
        <f t="shared" si="6"/>
        <v>0.4587375415282392</v>
      </c>
      <c r="N31" s="44">
        <f>VLOOKUP(A31,'[1]BRMA LA Names'!$A$2:$B$153,2,FALSE)</f>
        <v>1257.6927311586173</v>
      </c>
      <c r="O31" s="45">
        <f t="shared" si="7"/>
        <v>2.7855874444266164</v>
      </c>
      <c r="P31" s="45">
        <f t="shared" si="8"/>
        <v>1.3927937222133082</v>
      </c>
      <c r="Q31" s="46">
        <f t="shared" si="9"/>
        <v>0.4343959731543624</v>
      </c>
      <c r="R31" s="47">
        <f>VLOOKUP(B31,[2]Sheet1!$B$3:$C$15,2,FALSE)</f>
        <v>0.45907710199779322</v>
      </c>
      <c r="S31" s="48" t="s">
        <v>25</v>
      </c>
      <c r="T31" s="48" t="s">
        <v>32</v>
      </c>
    </row>
    <row r="32" spans="1:20" ht="14.25" thickTop="1" thickBot="1" x14ac:dyDescent="0.25">
      <c r="A32" s="1" t="s">
        <v>151</v>
      </c>
      <c r="B32" s="1" t="s">
        <v>70</v>
      </c>
      <c r="C32" s="41">
        <f>VLOOKUP($A32,'[1]LHA Rates 2020 C19 uprate'!$A$3:$D$172,3,FALSE)</f>
        <v>103.56</v>
      </c>
      <c r="D32" s="41">
        <f>VLOOKUP($A32,'[1]LHA Rates 2020 C19 uprate'!$A$3:$D$172,4,FALSE)</f>
        <v>449.99308404313456</v>
      </c>
      <c r="E32" s="41">
        <v>342.72</v>
      </c>
      <c r="F32" s="41">
        <f t="shared" si="0"/>
        <v>792.71308404313459</v>
      </c>
      <c r="G32" s="41">
        <f t="shared" si="1"/>
        <v>396.53249999999997</v>
      </c>
      <c r="H32" s="41" t="str">
        <f t="shared" si="2"/>
        <v>Eligible</v>
      </c>
      <c r="I32" s="41">
        <f t="shared" si="3"/>
        <v>396.18058404313462</v>
      </c>
      <c r="J32" s="42">
        <f>VLOOKUP(A32,'[1]Table 2'!$A$3:$B$154,2,FALSE)</f>
        <v>103.56</v>
      </c>
      <c r="K32" s="41">
        <f t="shared" si="4"/>
        <v>0</v>
      </c>
      <c r="L32" s="43">
        <f t="shared" si="5"/>
        <v>0.9174750830564784</v>
      </c>
      <c r="M32" s="43">
        <f t="shared" si="6"/>
        <v>0.4587375415282392</v>
      </c>
      <c r="N32" s="44">
        <f>VLOOKUP(A32,'[1]BRMA LA Names'!$A$2:$B$153,2,FALSE)</f>
        <v>1393.8956628124931</v>
      </c>
      <c r="O32" s="45">
        <f t="shared" si="7"/>
        <v>3.0872550671373049</v>
      </c>
      <c r="P32" s="45">
        <f t="shared" si="8"/>
        <v>1.5436275335686525</v>
      </c>
      <c r="Q32" s="46">
        <f t="shared" si="9"/>
        <v>0.4343959731543624</v>
      </c>
      <c r="R32" s="47">
        <f>VLOOKUP(B32,[2]Sheet1!$B$3:$C$15,2,FALSE)</f>
        <v>0.45907710199779322</v>
      </c>
      <c r="S32" s="48" t="s">
        <v>25</v>
      </c>
      <c r="T32" s="48" t="s">
        <v>32</v>
      </c>
    </row>
    <row r="33" spans="1:20" ht="14.25" thickTop="1" thickBot="1" x14ac:dyDescent="0.25">
      <c r="A33" s="1" t="s">
        <v>152</v>
      </c>
      <c r="B33" s="1" t="s">
        <v>70</v>
      </c>
      <c r="C33" s="41">
        <f>VLOOKUP($A33,'[1]LHA Rates 2020 C19 uprate'!$A$3:$D$172,3,FALSE)</f>
        <v>116.91</v>
      </c>
      <c r="D33" s="41">
        <f>VLOOKUP($A33,'[1]LHA Rates 2020 C19 uprate'!$A$3:$D$172,4,FALSE)</f>
        <v>508.00204186445399</v>
      </c>
      <c r="E33" s="41">
        <v>342.72</v>
      </c>
      <c r="F33" s="41">
        <f t="shared" si="0"/>
        <v>850.72204186445401</v>
      </c>
      <c r="G33" s="41">
        <f t="shared" si="1"/>
        <v>396.53249999999997</v>
      </c>
      <c r="H33" s="41" t="str">
        <f t="shared" si="2"/>
        <v>Eligible</v>
      </c>
      <c r="I33" s="41">
        <f t="shared" si="3"/>
        <v>454.18954186445404</v>
      </c>
      <c r="J33" s="42">
        <f>VLOOKUP(A33,'[1]Table 2'!$A$3:$B$154,2,FALSE)</f>
        <v>116.91</v>
      </c>
      <c r="K33" s="41">
        <f t="shared" si="4"/>
        <v>0</v>
      </c>
      <c r="L33" s="43">
        <f t="shared" si="5"/>
        <v>1.0357475083056478</v>
      </c>
      <c r="M33" s="43">
        <f t="shared" si="6"/>
        <v>0.51787375415282388</v>
      </c>
      <c r="N33" s="44">
        <f>VLOOKUP(A33,'[1]BRMA LA Names'!$A$2:$B$153,2,FALSE)</f>
        <v>1948.9868559679105</v>
      </c>
      <c r="O33" s="45">
        <f t="shared" si="7"/>
        <v>4.3166929257318065</v>
      </c>
      <c r="P33" s="45">
        <f t="shared" si="8"/>
        <v>2.1583464628659033</v>
      </c>
      <c r="Q33" s="46">
        <f t="shared" si="9"/>
        <v>0.49039429530201339</v>
      </c>
      <c r="R33" s="47">
        <f>VLOOKUP(B33,[2]Sheet1!$B$3:$C$15,2,FALSE)</f>
        <v>0.45907710199779322</v>
      </c>
      <c r="S33" s="48" t="s">
        <v>25</v>
      </c>
      <c r="T33" s="48" t="s">
        <v>32</v>
      </c>
    </row>
    <row r="34" spans="1:20" ht="14.25" thickTop="1" thickBot="1" x14ac:dyDescent="0.25">
      <c r="A34" s="1" t="s">
        <v>153</v>
      </c>
      <c r="B34" s="1" t="s">
        <v>70</v>
      </c>
      <c r="C34" s="41">
        <f>VLOOKUP($A34,'[1]LHA Rates 2020 C19 uprate'!$A$3:$D$172,3,FALSE)</f>
        <v>115.07</v>
      </c>
      <c r="D34" s="41">
        <f>VLOOKUP($A34,'[1]LHA Rates 2020 C19 uprate'!$A$3:$D$172,4,FALSE)</f>
        <v>500.00679973777028</v>
      </c>
      <c r="E34" s="41">
        <v>342.72</v>
      </c>
      <c r="F34" s="41">
        <f t="shared" si="0"/>
        <v>842.72679973777031</v>
      </c>
      <c r="G34" s="41">
        <f t="shared" si="1"/>
        <v>396.53249999999997</v>
      </c>
      <c r="H34" s="41" t="str">
        <f t="shared" si="2"/>
        <v>Eligible</v>
      </c>
      <c r="I34" s="41">
        <f t="shared" si="3"/>
        <v>446.19429973777034</v>
      </c>
      <c r="J34" s="42">
        <f>VLOOKUP(A34,'[1]Table 2'!$A$3:$B$154,2,FALSE)</f>
        <v>115.07</v>
      </c>
      <c r="K34" s="41">
        <f t="shared" si="4"/>
        <v>0</v>
      </c>
      <c r="L34" s="43">
        <f t="shared" si="5"/>
        <v>1.0194462901439645</v>
      </c>
      <c r="M34" s="43">
        <f t="shared" si="6"/>
        <v>0.50972314507198224</v>
      </c>
      <c r="N34" s="44">
        <f>VLOOKUP(A34,'[1]BRMA LA Names'!$A$2:$B$153,2,FALSE)</f>
        <v>1426.1046579708939</v>
      </c>
      <c r="O34" s="45">
        <f t="shared" si="7"/>
        <v>3.1585928194261217</v>
      </c>
      <c r="P34" s="45">
        <f t="shared" si="8"/>
        <v>1.5792964097130608</v>
      </c>
      <c r="Q34" s="46">
        <f t="shared" si="9"/>
        <v>0.48267617449664424</v>
      </c>
      <c r="R34" s="47">
        <f>VLOOKUP(B34,[2]Sheet1!$B$3:$C$15,2,FALSE)</f>
        <v>0.45907710199779322</v>
      </c>
      <c r="S34" s="48" t="s">
        <v>25</v>
      </c>
      <c r="T34" s="48" t="s">
        <v>32</v>
      </c>
    </row>
    <row r="35" spans="1:20" ht="14.25" thickTop="1" thickBot="1" x14ac:dyDescent="0.25">
      <c r="A35" s="1" t="s">
        <v>176</v>
      </c>
      <c r="B35" s="1" t="s">
        <v>57</v>
      </c>
      <c r="C35" s="41">
        <f>VLOOKUP($A35,'[1]LHA Rates 2020 C19 uprate'!$A$3:$D$172,3,FALSE)</f>
        <v>82.81</v>
      </c>
      <c r="D35" s="41">
        <f>VLOOKUP($A35,'[1]LHA Rates 2020 C19 uprate'!$A$3:$D$172,4,FALSE)</f>
        <v>359.82934810363048</v>
      </c>
      <c r="E35" s="41">
        <v>342.72</v>
      </c>
      <c r="F35" s="41">
        <f t="shared" ref="F35:F66" si="12">D35+E35</f>
        <v>702.54934810363056</v>
      </c>
      <c r="G35" s="41">
        <f t="shared" ref="G35:G66" si="13">($AB$7*0.63)</f>
        <v>396.53249999999997</v>
      </c>
      <c r="H35" s="41" t="str">
        <f t="shared" ref="H35:H66" si="14">IF(F35&gt;G35,"Eligible","Not Elibilbe")</f>
        <v>Eligible</v>
      </c>
      <c r="I35" s="41">
        <f t="shared" ref="I35:I66" si="15">F35-G35</f>
        <v>306.01684810363059</v>
      </c>
      <c r="J35" s="42">
        <f>VLOOKUP(A35,'[1]Table 2'!$A$3:$B$154,2,FALSE)</f>
        <v>82.81</v>
      </c>
      <c r="K35" s="41">
        <f t="shared" ref="K35:K66" si="16">C35-J35</f>
        <v>0</v>
      </c>
      <c r="L35" s="43">
        <f t="shared" ref="L35:L51" si="17">$C35/(6.45*17.5)</f>
        <v>0.73364341085271323</v>
      </c>
      <c r="M35" s="43">
        <f t="shared" ref="M35:M51" si="18">$C35/(6.45*35)</f>
        <v>0.36682170542635661</v>
      </c>
      <c r="N35" s="44">
        <f>VLOOKUP(A35,'[1]BRMA LA Names'!$A$2:$B$153,2,FALSE)</f>
        <v>734.44121376242765</v>
      </c>
      <c r="O35" s="45">
        <f t="shared" ref="O35:O51" si="19">(N35/4)/(6.45*17.5)</f>
        <v>1.6266693549555429</v>
      </c>
      <c r="P35" s="45">
        <f t="shared" ref="P35:P51" si="20">(N35/4)/(6.45*35)</f>
        <v>0.81333467747777144</v>
      </c>
      <c r="Q35" s="46">
        <f t="shared" ref="Q35:Q66" si="21">$C35/$Z$1</f>
        <v>0.34735738255033555</v>
      </c>
      <c r="R35" s="47">
        <f>VLOOKUP(B35,[2]Sheet1!$B$3:$C$15,2,FALSE)</f>
        <v>0.23497217960382227</v>
      </c>
      <c r="S35" s="48" t="s">
        <v>25</v>
      </c>
      <c r="T35" s="48" t="s">
        <v>32</v>
      </c>
    </row>
    <row r="36" spans="1:20" ht="14.25" thickTop="1" thickBot="1" x14ac:dyDescent="0.25">
      <c r="A36" s="1" t="s">
        <v>181</v>
      </c>
      <c r="B36" s="1" t="s">
        <v>35</v>
      </c>
      <c r="C36" s="41">
        <f>VLOOKUP($A36,'[1]LHA Rates 2020 C19 uprate'!$A$3:$D$172,3,FALSE)</f>
        <v>63.5</v>
      </c>
      <c r="D36" s="41">
        <f>VLOOKUP($A36,'[1]LHA Rates 2020 C19 uprate'!$A$3:$D$172,4,FALSE)</f>
        <v>275.92275817631366</v>
      </c>
      <c r="E36" s="41">
        <v>342.72</v>
      </c>
      <c r="F36" s="41">
        <f t="shared" si="12"/>
        <v>618.64275817631369</v>
      </c>
      <c r="G36" s="41">
        <f t="shared" si="13"/>
        <v>396.53249999999997</v>
      </c>
      <c r="H36" s="41" t="str">
        <f t="shared" si="14"/>
        <v>Eligible</v>
      </c>
      <c r="I36" s="41">
        <f t="shared" si="15"/>
        <v>222.11025817631372</v>
      </c>
      <c r="J36" s="42">
        <f>VLOOKUP(A36,'[1]Table 2'!$A$3:$B$154,2,FALSE)</f>
        <v>63.5</v>
      </c>
      <c r="K36" s="41">
        <f t="shared" si="16"/>
        <v>0</v>
      </c>
      <c r="L36" s="43">
        <f t="shared" si="17"/>
        <v>0.56256921373200441</v>
      </c>
      <c r="M36" s="43">
        <f t="shared" si="18"/>
        <v>0.28128460686600221</v>
      </c>
      <c r="N36" s="44">
        <f>VLOOKUP(A36,'[1]BRMA LA Names'!$A$2:$B$153,2,FALSE)</f>
        <v>502.51974350993288</v>
      </c>
      <c r="O36" s="45">
        <f t="shared" si="19"/>
        <v>1.1130005393353994</v>
      </c>
      <c r="P36" s="45">
        <f t="shared" si="20"/>
        <v>0.55650026966769972</v>
      </c>
      <c r="Q36" s="46">
        <f t="shared" si="21"/>
        <v>0.26635906040268453</v>
      </c>
      <c r="R36" s="47">
        <f>VLOOKUP(B36,[2]Sheet1!$B$3:$C$15,2,FALSE)</f>
        <v>0.19009663595562062</v>
      </c>
      <c r="S36" s="48" t="s">
        <v>25</v>
      </c>
      <c r="T36" s="48" t="s">
        <v>32</v>
      </c>
    </row>
    <row r="37" spans="1:20" ht="14.25" thickTop="1" thickBot="1" x14ac:dyDescent="0.25">
      <c r="A37" s="1" t="s">
        <v>186</v>
      </c>
      <c r="B37" s="1" t="s">
        <v>35</v>
      </c>
      <c r="C37" s="41">
        <f>VLOOKUP($A37,'[1]LHA Rates 2020 C19 uprate'!$A$3:$D$172,3,FALSE)</f>
        <v>65</v>
      </c>
      <c r="D37" s="41">
        <f>VLOOKUP($A37,'[1]LHA Rates 2020 C19 uprate'!$A$3:$D$172,4,FALSE)</f>
        <v>282.44061860567541</v>
      </c>
      <c r="E37" s="41">
        <v>342.72</v>
      </c>
      <c r="F37" s="41">
        <f t="shared" si="12"/>
        <v>625.16061860567538</v>
      </c>
      <c r="G37" s="41">
        <f t="shared" si="13"/>
        <v>396.53249999999997</v>
      </c>
      <c r="H37" s="41" t="str">
        <f t="shared" si="14"/>
        <v>Eligible</v>
      </c>
      <c r="I37" s="41">
        <f t="shared" si="15"/>
        <v>228.62811860567541</v>
      </c>
      <c r="J37" s="42">
        <f>VLOOKUP(A37,'[1]Table 2'!$A$3:$B$154,2,FALSE)</f>
        <v>65</v>
      </c>
      <c r="K37" s="41">
        <f t="shared" si="16"/>
        <v>0</v>
      </c>
      <c r="L37" s="43">
        <f t="shared" si="17"/>
        <v>0.57585825027685489</v>
      </c>
      <c r="M37" s="43">
        <f t="shared" si="18"/>
        <v>0.28792912513842744</v>
      </c>
      <c r="N37" s="44">
        <f>VLOOKUP(A37,'[1]BRMA LA Names'!$A$2:$B$153,2,FALSE)</f>
        <v>515.97519989991679</v>
      </c>
      <c r="O37" s="45">
        <f t="shared" si="19"/>
        <v>1.1428022146177559</v>
      </c>
      <c r="P37" s="45">
        <f t="shared" si="20"/>
        <v>0.57140110730887794</v>
      </c>
      <c r="Q37" s="46">
        <f t="shared" si="21"/>
        <v>0.2726510067114094</v>
      </c>
      <c r="R37" s="47">
        <f>VLOOKUP(B37,[2]Sheet1!$B$3:$C$15,2,FALSE)</f>
        <v>0.19009663595562062</v>
      </c>
      <c r="S37" s="48" t="s">
        <v>25</v>
      </c>
      <c r="T37" s="48" t="s">
        <v>32</v>
      </c>
    </row>
    <row r="38" spans="1:20" ht="14.25" thickTop="1" thickBot="1" x14ac:dyDescent="0.25">
      <c r="A38" s="1" t="s">
        <v>188</v>
      </c>
      <c r="B38" s="1" t="s">
        <v>35</v>
      </c>
      <c r="C38" s="41">
        <f>VLOOKUP($A38,'[1]LHA Rates 2020 C19 uprate'!$A$3:$D$172,3,FALSE)</f>
        <v>70.19</v>
      </c>
      <c r="D38" s="41">
        <f>VLOOKUP($A38,'[1]LHA Rates 2020 C19 uprate'!$A$3:$D$172,4,FALSE)</f>
        <v>304.99241569126701</v>
      </c>
      <c r="E38" s="41">
        <v>342.72</v>
      </c>
      <c r="F38" s="41">
        <f t="shared" si="12"/>
        <v>647.7124156912671</v>
      </c>
      <c r="G38" s="41">
        <f t="shared" si="13"/>
        <v>396.53249999999997</v>
      </c>
      <c r="H38" s="41" t="str">
        <f t="shared" si="14"/>
        <v>Eligible</v>
      </c>
      <c r="I38" s="41">
        <f t="shared" si="15"/>
        <v>251.17991569126713</v>
      </c>
      <c r="J38" s="42">
        <f>VLOOKUP(A38,'[1]Table 2'!$A$3:$B$154,2,FALSE)</f>
        <v>70.19</v>
      </c>
      <c r="K38" s="41">
        <f t="shared" si="16"/>
        <v>0</v>
      </c>
      <c r="L38" s="43">
        <f t="shared" si="17"/>
        <v>0.6218383167220376</v>
      </c>
      <c r="M38" s="43">
        <f t="shared" si="18"/>
        <v>0.3109191583610188</v>
      </c>
      <c r="N38" s="44">
        <f>VLOOKUP(A38,'[1]BRMA LA Names'!$A$2:$B$153,2,FALSE)</f>
        <v>511.565741134071</v>
      </c>
      <c r="O38" s="45">
        <f t="shared" si="19"/>
        <v>1.1330359715040332</v>
      </c>
      <c r="P38" s="45">
        <f t="shared" si="20"/>
        <v>0.56651798575201662</v>
      </c>
      <c r="Q38" s="46">
        <f t="shared" si="21"/>
        <v>0.29442114093959731</v>
      </c>
      <c r="R38" s="47">
        <f>VLOOKUP(B38,[2]Sheet1!$B$3:$C$15,2,FALSE)</f>
        <v>0.19009663595562062</v>
      </c>
      <c r="S38" s="48" t="s">
        <v>25</v>
      </c>
      <c r="T38" s="48" t="s">
        <v>32</v>
      </c>
    </row>
    <row r="39" spans="1:20" ht="14.25" thickTop="1" thickBot="1" x14ac:dyDescent="0.25">
      <c r="A39" s="1" t="s">
        <v>193</v>
      </c>
      <c r="B39" s="1" t="s">
        <v>35</v>
      </c>
      <c r="C39" s="41">
        <f>VLOOKUP($A39,'[1]LHA Rates 2020 C19 uprate'!$A$3:$D$172,3,FALSE)</f>
        <v>68</v>
      </c>
      <c r="D39" s="41">
        <f>VLOOKUP($A39,'[1]LHA Rates 2020 C19 uprate'!$A$3:$D$172,4,FALSE)</f>
        <v>295.4763394643989</v>
      </c>
      <c r="E39" s="41">
        <v>342.72</v>
      </c>
      <c r="F39" s="41">
        <f t="shared" si="12"/>
        <v>638.19633946439899</v>
      </c>
      <c r="G39" s="41">
        <f t="shared" si="13"/>
        <v>396.53249999999997</v>
      </c>
      <c r="H39" s="41" t="str">
        <f t="shared" si="14"/>
        <v>Eligible</v>
      </c>
      <c r="I39" s="41">
        <f t="shared" si="15"/>
        <v>241.66383946439902</v>
      </c>
      <c r="J39" s="42">
        <f>VLOOKUP(A39,'[1]Table 2'!$A$3:$B$154,2,FALSE)</f>
        <v>68</v>
      </c>
      <c r="K39" s="41">
        <f t="shared" si="16"/>
        <v>0</v>
      </c>
      <c r="L39" s="43">
        <f t="shared" si="17"/>
        <v>0.60243632336655595</v>
      </c>
      <c r="M39" s="43">
        <f t="shared" si="18"/>
        <v>0.30121816168327797</v>
      </c>
      <c r="N39" s="44">
        <f>VLOOKUP(A39,'[1]BRMA LA Names'!$A$2:$B$153,2,FALSE)</f>
        <v>549.35363243526854</v>
      </c>
      <c r="O39" s="45">
        <f t="shared" si="19"/>
        <v>1.2167300829131087</v>
      </c>
      <c r="P39" s="45">
        <f t="shared" si="20"/>
        <v>0.60836504145655435</v>
      </c>
      <c r="Q39" s="46">
        <f t="shared" si="21"/>
        <v>0.28523489932885904</v>
      </c>
      <c r="R39" s="47">
        <f>VLOOKUP(B39,[2]Sheet1!$B$3:$C$15,2,FALSE)</f>
        <v>0.19009663595562062</v>
      </c>
      <c r="S39" s="48" t="s">
        <v>25</v>
      </c>
      <c r="T39" s="48" t="s">
        <v>32</v>
      </c>
    </row>
    <row r="40" spans="1:20" ht="14.25" thickTop="1" thickBot="1" x14ac:dyDescent="0.25">
      <c r="A40" s="1" t="s">
        <v>85</v>
      </c>
      <c r="B40" s="1" t="s">
        <v>60</v>
      </c>
      <c r="C40" s="41">
        <f>VLOOKUP($A40,'[1]LHA Rates 2020 C19 uprate'!$A$3:$D$172,3,FALSE)</f>
        <v>61.5</v>
      </c>
      <c r="D40" s="41">
        <f>VLOOKUP($A40,'[1]LHA Rates 2020 C19 uprate'!$A$3:$D$172,4,FALSE)</f>
        <v>267.23227760383133</v>
      </c>
      <c r="E40" s="41">
        <v>342.72</v>
      </c>
      <c r="F40" s="41">
        <f t="shared" si="12"/>
        <v>609.95227760383136</v>
      </c>
      <c r="G40" s="41">
        <f t="shared" si="13"/>
        <v>396.53249999999997</v>
      </c>
      <c r="H40" s="41" t="str">
        <f t="shared" si="14"/>
        <v>Eligible</v>
      </c>
      <c r="I40" s="41">
        <f t="shared" si="15"/>
        <v>213.41977760383139</v>
      </c>
      <c r="J40" s="42">
        <f>VLOOKUP(A40,'[1]Table 2'!$A$3:$B$154,2,FALSE)</f>
        <v>61.5</v>
      </c>
      <c r="K40" s="41">
        <f t="shared" si="16"/>
        <v>0</v>
      </c>
      <c r="L40" s="43">
        <f t="shared" si="17"/>
        <v>0.54485049833887045</v>
      </c>
      <c r="M40" s="43">
        <f t="shared" si="18"/>
        <v>0.27242524916943522</v>
      </c>
      <c r="N40" s="44">
        <f>VLOOKUP(A40,'[1]BRMA LA Names'!$A$2:$B$153,2,FALSE)</f>
        <v>461.66901726797244</v>
      </c>
      <c r="O40" s="45">
        <f t="shared" si="19"/>
        <v>1.0225227403498836</v>
      </c>
      <c r="P40" s="45">
        <f t="shared" si="20"/>
        <v>0.51126137017494178</v>
      </c>
      <c r="Q40" s="46">
        <f t="shared" si="21"/>
        <v>0.25796979865771813</v>
      </c>
      <c r="R40" s="47">
        <f>VLOOKUP(B40,[2]Sheet1!$B$3:$C$15,2,FALSE)</f>
        <v>0.22050053526245786</v>
      </c>
      <c r="S40" s="48" t="s">
        <v>25</v>
      </c>
      <c r="T40" s="48" t="s">
        <v>86</v>
      </c>
    </row>
    <row r="41" spans="1:20" ht="14.25" thickTop="1" thickBot="1" x14ac:dyDescent="0.25">
      <c r="A41" s="1" t="s">
        <v>166</v>
      </c>
      <c r="B41" s="1" t="s">
        <v>60</v>
      </c>
      <c r="C41" s="41">
        <f>VLOOKUP($A41,'[1]LHA Rates 2020 C19 uprate'!$A$3:$D$172,3,FALSE)</f>
        <v>65.59</v>
      </c>
      <c r="D41" s="41">
        <f>VLOOKUP($A41,'[1]LHA Rates 2020 C19 uprate'!$A$3:$D$172,4,FALSE)</f>
        <v>285.00431037455769</v>
      </c>
      <c r="E41" s="41">
        <v>342.72</v>
      </c>
      <c r="F41" s="41">
        <f t="shared" si="12"/>
        <v>627.72431037455772</v>
      </c>
      <c r="G41" s="41">
        <f t="shared" si="13"/>
        <v>396.53249999999997</v>
      </c>
      <c r="H41" s="41" t="str">
        <f t="shared" si="14"/>
        <v>Eligible</v>
      </c>
      <c r="I41" s="41">
        <f t="shared" si="15"/>
        <v>231.19181037455775</v>
      </c>
      <c r="J41" s="42">
        <f>VLOOKUP(A41,'[1]Table 2'!$A$3:$B$154,2,FALSE)</f>
        <v>65.59</v>
      </c>
      <c r="K41" s="41">
        <f t="shared" si="16"/>
        <v>0</v>
      </c>
      <c r="L41" s="43">
        <f t="shared" si="17"/>
        <v>0.5810852713178295</v>
      </c>
      <c r="M41" s="43">
        <f t="shared" si="18"/>
        <v>0.29054263565891475</v>
      </c>
      <c r="N41" s="44">
        <f>VLOOKUP(A41,'[1]BRMA LA Names'!$A$2:$B$153,2,FALSE)</f>
        <v>589.91041095352034</v>
      </c>
      <c r="O41" s="45">
        <f t="shared" si="19"/>
        <v>1.306556834891518</v>
      </c>
      <c r="P41" s="45">
        <f t="shared" si="20"/>
        <v>0.65327841744575899</v>
      </c>
      <c r="Q41" s="46">
        <f t="shared" si="21"/>
        <v>0.27512583892617448</v>
      </c>
      <c r="R41" s="47">
        <f>VLOOKUP(B41,[2]Sheet1!$B$3:$C$15,2,FALSE)</f>
        <v>0.22050053526245786</v>
      </c>
      <c r="S41" s="48" t="s">
        <v>25</v>
      </c>
      <c r="T41" s="48" t="s">
        <v>86</v>
      </c>
    </row>
    <row r="42" spans="1:20" ht="14.25" thickTop="1" thickBot="1" x14ac:dyDescent="0.25">
      <c r="A42" s="1" t="s">
        <v>49</v>
      </c>
      <c r="B42" s="48" t="s">
        <v>50</v>
      </c>
      <c r="C42" s="41">
        <f>VLOOKUP($A42,'[1]LHA Rates 2020 C19 uprate'!$A$3:$D$172,3,FALSE)</f>
        <v>67</v>
      </c>
      <c r="D42" s="41">
        <f>VLOOKUP($A42,'[1]LHA Rates 2020 C19 uprate'!$A$3:$D$172,4,FALSE)</f>
        <v>291.13109917815774</v>
      </c>
      <c r="E42" s="41">
        <v>342.72</v>
      </c>
      <c r="F42" s="41">
        <f t="shared" si="12"/>
        <v>633.85109917815771</v>
      </c>
      <c r="G42" s="41">
        <f t="shared" si="13"/>
        <v>396.53249999999997</v>
      </c>
      <c r="H42" s="41" t="str">
        <f t="shared" si="14"/>
        <v>Eligible</v>
      </c>
      <c r="I42" s="41">
        <f t="shared" si="15"/>
        <v>237.31859917815774</v>
      </c>
      <c r="J42" s="42">
        <f>VLOOKUP(A42,'[1]Table 2'!$A$3:$B$154,2,FALSE)</f>
        <v>67</v>
      </c>
      <c r="K42" s="41">
        <f t="shared" si="16"/>
        <v>0</v>
      </c>
      <c r="L42" s="43">
        <f t="shared" si="17"/>
        <v>0.59357696566998897</v>
      </c>
      <c r="M42" s="43">
        <f t="shared" si="18"/>
        <v>0.29678848283499448</v>
      </c>
      <c r="N42" s="44">
        <f>VLOOKUP(A42,'[1]BRMA LA Names'!$A$2:$B$153,2,FALSE)</f>
        <v>692.12746440138335</v>
      </c>
      <c r="O42" s="45">
        <f t="shared" si="19"/>
        <v>1.5329511946874492</v>
      </c>
      <c r="P42" s="45">
        <f t="shared" si="20"/>
        <v>0.76647559734372461</v>
      </c>
      <c r="Q42" s="46">
        <f t="shared" si="21"/>
        <v>0.28104026845637581</v>
      </c>
      <c r="R42" s="47">
        <f>VLOOKUP(B42,[2]Sheet1!$B$3:$C$15,2,FALSE)</f>
        <v>0.26242329205386095</v>
      </c>
      <c r="S42" s="48" t="s">
        <v>25</v>
      </c>
      <c r="T42" s="48" t="s">
        <v>51</v>
      </c>
    </row>
    <row r="43" spans="1:20" ht="14.25" thickTop="1" thickBot="1" x14ac:dyDescent="0.25">
      <c r="A43" s="1" t="s">
        <v>76</v>
      </c>
      <c r="B43" s="1" t="s">
        <v>77</v>
      </c>
      <c r="C43" s="41">
        <f>VLOOKUP($A43,'[1]LHA Rates 2020 C19 uprate'!$A$3:$D$172,3,FALSE)</f>
        <v>55.75</v>
      </c>
      <c r="D43" s="41">
        <f>VLOOKUP($A43,'[1]LHA Rates 2020 C19 uprate'!$A$3:$D$172,4,FALSE)</f>
        <v>242.24714595794467</v>
      </c>
      <c r="E43" s="41">
        <v>342.72</v>
      </c>
      <c r="F43" s="41">
        <f t="shared" si="12"/>
        <v>584.96714595794469</v>
      </c>
      <c r="G43" s="41">
        <f t="shared" si="13"/>
        <v>396.53249999999997</v>
      </c>
      <c r="H43" s="41" t="str">
        <f t="shared" si="14"/>
        <v>Eligible</v>
      </c>
      <c r="I43" s="41">
        <f t="shared" si="15"/>
        <v>188.43464595794472</v>
      </c>
      <c r="J43" s="42">
        <f>VLOOKUP(A43,'[1]Table 2'!$A$3:$B$154,2,FALSE)</f>
        <v>55.75</v>
      </c>
      <c r="K43" s="41">
        <f t="shared" si="16"/>
        <v>0</v>
      </c>
      <c r="L43" s="43">
        <f t="shared" si="17"/>
        <v>0.49390919158361019</v>
      </c>
      <c r="M43" s="43">
        <f t="shared" si="18"/>
        <v>0.24695459579180509</v>
      </c>
      <c r="N43" s="44">
        <f>VLOOKUP(A43,'[1]BRMA LA Names'!$A$2:$B$153,2,FALSE)</f>
        <v>549.48720423481382</v>
      </c>
      <c r="O43" s="45">
        <f t="shared" si="19"/>
        <v>1.217025923000695</v>
      </c>
      <c r="P43" s="45">
        <f t="shared" si="20"/>
        <v>0.6085129615003475</v>
      </c>
      <c r="Q43" s="46">
        <f t="shared" si="21"/>
        <v>0.2338506711409396</v>
      </c>
      <c r="R43" s="47">
        <f>VLOOKUP(B43,[2]Sheet1!$B$3:$C$15,2,FALSE)</f>
        <v>0.25471001996931208</v>
      </c>
      <c r="S43" s="48" t="s">
        <v>25</v>
      </c>
      <c r="T43" s="48" t="s">
        <v>51</v>
      </c>
    </row>
    <row r="44" spans="1:20" ht="14.25" thickTop="1" thickBot="1" x14ac:dyDescent="0.25">
      <c r="A44" s="1" t="s">
        <v>84</v>
      </c>
      <c r="B44" s="1" t="s">
        <v>77</v>
      </c>
      <c r="C44" s="41">
        <f>VLOOKUP($A44,'[1]LHA Rates 2020 C19 uprate'!$A$3:$D$172,3,FALSE)</f>
        <v>62.83</v>
      </c>
      <c r="D44" s="41">
        <f>VLOOKUP($A44,'[1]LHA Rates 2020 C19 uprate'!$A$3:$D$172,4,FALSE)</f>
        <v>273.01144718453207</v>
      </c>
      <c r="E44" s="41">
        <v>342.72</v>
      </c>
      <c r="F44" s="41">
        <f t="shared" si="12"/>
        <v>615.73144718453204</v>
      </c>
      <c r="G44" s="41">
        <f t="shared" si="13"/>
        <v>396.53249999999997</v>
      </c>
      <c r="H44" s="41" t="str">
        <f t="shared" si="14"/>
        <v>Eligible</v>
      </c>
      <c r="I44" s="41">
        <f t="shared" si="15"/>
        <v>219.19894718453207</v>
      </c>
      <c r="J44" s="42">
        <f>VLOOKUP(A44,'[1]Table 2'!$A$3:$B$154,2,FALSE)</f>
        <v>62.83</v>
      </c>
      <c r="K44" s="41">
        <f t="shared" si="16"/>
        <v>0</v>
      </c>
      <c r="L44" s="43">
        <f t="shared" si="17"/>
        <v>0.55663344407530457</v>
      </c>
      <c r="M44" s="43">
        <f t="shared" si="18"/>
        <v>0.27831672203765229</v>
      </c>
      <c r="N44" s="44">
        <f>VLOOKUP(A44,'[1]BRMA LA Names'!$A$2:$B$153,2,FALSE)</f>
        <v>595.8791820782784</v>
      </c>
      <c r="O44" s="45">
        <f t="shared" si="19"/>
        <v>1.319776704492311</v>
      </c>
      <c r="P44" s="45">
        <f t="shared" si="20"/>
        <v>0.6598883522461555</v>
      </c>
      <c r="Q44" s="46">
        <f t="shared" si="21"/>
        <v>0.2635486577181208</v>
      </c>
      <c r="R44" s="47">
        <f>VLOOKUP(B44,[2]Sheet1!$B$3:$C$15,2,FALSE)</f>
        <v>0.25471001996931208</v>
      </c>
      <c r="S44" s="48" t="s">
        <v>25</v>
      </c>
      <c r="T44" s="48" t="s">
        <v>51</v>
      </c>
    </row>
    <row r="45" spans="1:20" ht="14.25" thickTop="1" thickBot="1" x14ac:dyDescent="0.25">
      <c r="A45" s="1" t="s">
        <v>97</v>
      </c>
      <c r="B45" s="1" t="s">
        <v>77</v>
      </c>
      <c r="C45" s="41">
        <f>VLOOKUP($A45,'[1]LHA Rates 2020 C19 uprate'!$A$3:$D$172,3,FALSE)</f>
        <v>85</v>
      </c>
      <c r="D45" s="41">
        <f>VLOOKUP($A45,'[1]LHA Rates 2020 C19 uprate'!$A$3:$D$172,4,FALSE)</f>
        <v>369.34542433049859</v>
      </c>
      <c r="E45" s="41">
        <v>342.72</v>
      </c>
      <c r="F45" s="41">
        <f t="shared" si="12"/>
        <v>712.06542433049867</v>
      </c>
      <c r="G45" s="41">
        <f t="shared" si="13"/>
        <v>396.53249999999997</v>
      </c>
      <c r="H45" s="41" t="str">
        <f t="shared" si="14"/>
        <v>Eligible</v>
      </c>
      <c r="I45" s="41">
        <f t="shared" si="15"/>
        <v>315.5329243304987</v>
      </c>
      <c r="J45" s="42">
        <f>VLOOKUP(A45,'[1]Table 2'!$A$3:$B$154,2,FALSE)</f>
        <v>85</v>
      </c>
      <c r="K45" s="41">
        <f t="shared" si="16"/>
        <v>0</v>
      </c>
      <c r="L45" s="43">
        <f t="shared" si="17"/>
        <v>0.75304540420819488</v>
      </c>
      <c r="M45" s="43">
        <f t="shared" si="18"/>
        <v>0.37652270210409744</v>
      </c>
      <c r="N45" s="44">
        <f>VLOOKUP(A45,'[1]BRMA LA Names'!$A$2:$B$153,2,FALSE)</f>
        <v>579.86519746012948</v>
      </c>
      <c r="O45" s="45">
        <f t="shared" si="19"/>
        <v>1.2843083000224351</v>
      </c>
      <c r="P45" s="45">
        <f t="shared" si="20"/>
        <v>0.64215415001121756</v>
      </c>
      <c r="Q45" s="46">
        <f t="shared" si="21"/>
        <v>0.35654362416107382</v>
      </c>
      <c r="R45" s="47">
        <f>VLOOKUP(B45,[2]Sheet1!$B$3:$C$15,2,FALSE)</f>
        <v>0.25471001996931208</v>
      </c>
      <c r="S45" s="48" t="s">
        <v>25</v>
      </c>
      <c r="T45" s="48" t="s">
        <v>51</v>
      </c>
    </row>
    <row r="46" spans="1:20" ht="14.25" thickTop="1" thickBot="1" x14ac:dyDescent="0.25">
      <c r="A46" s="1" t="s">
        <v>122</v>
      </c>
      <c r="B46" s="1" t="s">
        <v>77</v>
      </c>
      <c r="C46" s="41">
        <f>VLOOKUP($A46,'[1]LHA Rates 2020 C19 uprate'!$A$3:$D$172,3,FALSE)</f>
        <v>78</v>
      </c>
      <c r="D46" s="41">
        <f>VLOOKUP($A46,'[1]LHA Rates 2020 C19 uprate'!$A$3:$D$172,4,FALSE)</f>
        <v>338.92874232681049</v>
      </c>
      <c r="E46" s="41">
        <v>342.72</v>
      </c>
      <c r="F46" s="41">
        <f t="shared" si="12"/>
        <v>681.64874232681052</v>
      </c>
      <c r="G46" s="41">
        <f t="shared" si="13"/>
        <v>396.53249999999997</v>
      </c>
      <c r="H46" s="41" t="str">
        <f t="shared" si="14"/>
        <v>Eligible</v>
      </c>
      <c r="I46" s="41">
        <f t="shared" si="15"/>
        <v>285.11624232681055</v>
      </c>
      <c r="J46" s="42">
        <f>VLOOKUP(A46,'[1]Table 2'!$A$3:$B$154,2,FALSE)</f>
        <v>78</v>
      </c>
      <c r="K46" s="41">
        <f t="shared" si="16"/>
        <v>0</v>
      </c>
      <c r="L46" s="43">
        <f t="shared" si="17"/>
        <v>0.69102990033222589</v>
      </c>
      <c r="M46" s="43">
        <f t="shared" si="18"/>
        <v>0.34551495016611294</v>
      </c>
      <c r="N46" s="44">
        <f>VLOOKUP(A46,'[1]BRMA LA Names'!$A$2:$B$153,2,FALSE)</f>
        <v>618.55970457952776</v>
      </c>
      <c r="O46" s="45">
        <f t="shared" si="19"/>
        <v>1.3700104198882121</v>
      </c>
      <c r="P46" s="45">
        <f t="shared" si="20"/>
        <v>0.68500520994410607</v>
      </c>
      <c r="Q46" s="46">
        <f t="shared" si="21"/>
        <v>0.32718120805369127</v>
      </c>
      <c r="R46" s="47">
        <f>VLOOKUP(B46,[2]Sheet1!$B$3:$C$15,2,FALSE)</f>
        <v>0.25471001996931208</v>
      </c>
      <c r="S46" s="48" t="s">
        <v>25</v>
      </c>
      <c r="T46" s="48" t="s">
        <v>51</v>
      </c>
    </row>
    <row r="47" spans="1:20" ht="14.25" thickTop="1" thickBot="1" x14ac:dyDescent="0.25">
      <c r="A47" s="1" t="s">
        <v>123</v>
      </c>
      <c r="B47" s="1" t="s">
        <v>77</v>
      </c>
      <c r="C47" s="41">
        <f>VLOOKUP($A47,'[1]LHA Rates 2020 C19 uprate'!$A$3:$D$172,3,FALSE)</f>
        <v>66.25</v>
      </c>
      <c r="D47" s="41">
        <f>VLOOKUP($A47,'[1]LHA Rates 2020 C19 uprate'!$A$3:$D$172,4,FALSE)</f>
        <v>287.87216896347684</v>
      </c>
      <c r="E47" s="41">
        <v>342.72</v>
      </c>
      <c r="F47" s="41">
        <f t="shared" si="12"/>
        <v>630.59216896347687</v>
      </c>
      <c r="G47" s="41">
        <f t="shared" si="13"/>
        <v>396.53249999999997</v>
      </c>
      <c r="H47" s="41" t="str">
        <f t="shared" si="14"/>
        <v>Eligible</v>
      </c>
      <c r="I47" s="41">
        <f t="shared" si="15"/>
        <v>234.05966896347689</v>
      </c>
      <c r="J47" s="42">
        <f>VLOOKUP(A47,'[1]Table 2'!$A$3:$B$154,2,FALSE)</f>
        <v>66.25</v>
      </c>
      <c r="K47" s="41">
        <f t="shared" si="16"/>
        <v>0</v>
      </c>
      <c r="L47" s="43">
        <f t="shared" si="17"/>
        <v>0.58693244739756367</v>
      </c>
      <c r="M47" s="43">
        <f t="shared" si="18"/>
        <v>0.29346622369878184</v>
      </c>
      <c r="N47" s="44">
        <f>VLOOKUP(A47,'[1]BRMA LA Names'!$A$2:$B$153,2,FALSE)</f>
        <v>586.60078650958542</v>
      </c>
      <c r="O47" s="45">
        <f t="shared" si="19"/>
        <v>1.2992265481939875</v>
      </c>
      <c r="P47" s="45">
        <f t="shared" si="20"/>
        <v>0.64961327409699376</v>
      </c>
      <c r="Q47" s="46">
        <f t="shared" si="21"/>
        <v>0.27789429530201343</v>
      </c>
      <c r="R47" s="47">
        <f>VLOOKUP(B47,[2]Sheet1!$B$3:$C$15,2,FALSE)</f>
        <v>0.25471001996931208</v>
      </c>
      <c r="S47" s="48" t="s">
        <v>25</v>
      </c>
      <c r="T47" s="48" t="s">
        <v>51</v>
      </c>
    </row>
    <row r="48" spans="1:20" ht="14.25" thickTop="1" thickBot="1" x14ac:dyDescent="0.25">
      <c r="A48" s="1" t="s">
        <v>139</v>
      </c>
      <c r="B48" s="1" t="s">
        <v>77</v>
      </c>
      <c r="C48" s="41">
        <f>VLOOKUP($A48,'[1]LHA Rates 2020 C19 uprate'!$A$3:$D$172,3,FALSE)</f>
        <v>66.5</v>
      </c>
      <c r="D48" s="41">
        <f>VLOOKUP($A48,'[1]LHA Rates 2020 C19 uprate'!$A$3:$D$172,4,FALSE)</f>
        <v>288.95847903503716</v>
      </c>
      <c r="E48" s="41">
        <v>342.72</v>
      </c>
      <c r="F48" s="41">
        <f t="shared" si="12"/>
        <v>631.67847903503718</v>
      </c>
      <c r="G48" s="41">
        <f t="shared" si="13"/>
        <v>396.53249999999997</v>
      </c>
      <c r="H48" s="41" t="str">
        <f t="shared" si="14"/>
        <v>Eligible</v>
      </c>
      <c r="I48" s="41">
        <f t="shared" si="15"/>
        <v>235.14597903503721</v>
      </c>
      <c r="J48" s="42">
        <f>VLOOKUP(A48,'[1]Table 2'!$A$3:$B$154,2,FALSE)</f>
        <v>66.5</v>
      </c>
      <c r="K48" s="41">
        <f t="shared" si="16"/>
        <v>0</v>
      </c>
      <c r="L48" s="43">
        <f t="shared" si="17"/>
        <v>0.58914728682170547</v>
      </c>
      <c r="M48" s="43">
        <f t="shared" si="18"/>
        <v>0.29457364341085274</v>
      </c>
      <c r="N48" s="44">
        <f>VLOOKUP(A48,'[1]BRMA LA Names'!$A$2:$B$153,2,FALSE)</f>
        <v>671.47765235508712</v>
      </c>
      <c r="O48" s="45">
        <f t="shared" si="19"/>
        <v>1.4872151768661952</v>
      </c>
      <c r="P48" s="45">
        <f t="shared" si="20"/>
        <v>0.7436075884330976</v>
      </c>
      <c r="Q48" s="46">
        <f t="shared" si="21"/>
        <v>0.27894295302013422</v>
      </c>
      <c r="R48" s="47">
        <f>VLOOKUP(B48,[2]Sheet1!$B$3:$C$15,2,FALSE)</f>
        <v>0.25471001996931208</v>
      </c>
      <c r="S48" s="48" t="s">
        <v>25</v>
      </c>
      <c r="T48" s="48" t="s">
        <v>51</v>
      </c>
    </row>
    <row r="49" spans="1:20" ht="14.25" thickTop="1" thickBot="1" x14ac:dyDescent="0.25">
      <c r="A49" s="1" t="s">
        <v>142</v>
      </c>
      <c r="B49" s="1" t="s">
        <v>77</v>
      </c>
      <c r="C49" s="41">
        <f>VLOOKUP($A49,'[1]LHA Rates 2020 C19 uprate'!$A$3:$D$172,3,FALSE)</f>
        <v>89.5</v>
      </c>
      <c r="D49" s="41">
        <f>VLOOKUP($A49,'[1]LHA Rates 2020 C19 uprate'!$A$3:$D$172,4,FALSE)</f>
        <v>388.89900561858383</v>
      </c>
      <c r="E49" s="41">
        <v>342.72</v>
      </c>
      <c r="F49" s="41">
        <f t="shared" si="12"/>
        <v>731.61900561858386</v>
      </c>
      <c r="G49" s="41">
        <f t="shared" si="13"/>
        <v>396.53249999999997</v>
      </c>
      <c r="H49" s="41" t="str">
        <f t="shared" si="14"/>
        <v>Eligible</v>
      </c>
      <c r="I49" s="41">
        <f t="shared" si="15"/>
        <v>335.08650561858389</v>
      </c>
      <c r="J49" s="42">
        <f>VLOOKUP(A49,'[1]Table 2'!$A$3:$B$154,2,FALSE)</f>
        <v>89.5</v>
      </c>
      <c r="K49" s="41">
        <f t="shared" si="16"/>
        <v>0</v>
      </c>
      <c r="L49" s="43">
        <f t="shared" si="17"/>
        <v>0.79291251384274641</v>
      </c>
      <c r="M49" s="43">
        <f t="shared" si="18"/>
        <v>0.39645625692137321</v>
      </c>
      <c r="N49" s="44">
        <f>VLOOKUP(A49,'[1]BRMA LA Names'!$A$2:$B$153,2,FALSE)</f>
        <v>740.20977981350154</v>
      </c>
      <c r="O49" s="45">
        <f t="shared" si="19"/>
        <v>1.6394458024662271</v>
      </c>
      <c r="P49" s="45">
        <f t="shared" si="20"/>
        <v>0.81972290123311353</v>
      </c>
      <c r="Q49" s="46">
        <f t="shared" si="21"/>
        <v>0.37541946308724833</v>
      </c>
      <c r="R49" s="47">
        <f>VLOOKUP(B49,[2]Sheet1!$B$3:$C$15,2,FALSE)</f>
        <v>0.25471001996931208</v>
      </c>
      <c r="S49" s="48" t="s">
        <v>25</v>
      </c>
      <c r="T49" s="48" t="s">
        <v>51</v>
      </c>
    </row>
    <row r="50" spans="1:20" ht="14.25" thickTop="1" thickBot="1" x14ac:dyDescent="0.25">
      <c r="A50" s="1" t="s">
        <v>143</v>
      </c>
      <c r="B50" s="1" t="s">
        <v>77</v>
      </c>
      <c r="C50" s="41">
        <f>VLOOKUP($A50,'[1]LHA Rates 2020 C19 uprate'!$A$3:$D$172,3,FALSE)</f>
        <v>80</v>
      </c>
      <c r="D50" s="41">
        <f>VLOOKUP($A50,'[1]LHA Rates 2020 C19 uprate'!$A$3:$D$172,4,FALSE)</f>
        <v>347.61922289929282</v>
      </c>
      <c r="E50" s="41">
        <v>342.72</v>
      </c>
      <c r="F50" s="41">
        <f t="shared" si="12"/>
        <v>690.33922289929285</v>
      </c>
      <c r="G50" s="41">
        <f t="shared" si="13"/>
        <v>396.53249999999997</v>
      </c>
      <c r="H50" s="41" t="str">
        <f t="shared" si="14"/>
        <v>Eligible</v>
      </c>
      <c r="I50" s="41">
        <f t="shared" si="15"/>
        <v>293.80672289929288</v>
      </c>
      <c r="J50" s="42">
        <f>VLOOKUP(A50,'[1]Table 2'!$A$3:$B$154,2,FALSE)</f>
        <v>80</v>
      </c>
      <c r="K50" s="41">
        <f t="shared" si="16"/>
        <v>0</v>
      </c>
      <c r="L50" s="43">
        <f t="shared" si="17"/>
        <v>0.70874861572535997</v>
      </c>
      <c r="M50" s="43">
        <f t="shared" si="18"/>
        <v>0.35437430786267998</v>
      </c>
      <c r="N50" s="44">
        <f>VLOOKUP(A50,'[1]BRMA LA Names'!$A$2:$B$153,2,FALSE)</f>
        <v>747.47434789294971</v>
      </c>
      <c r="O50" s="45">
        <f t="shared" si="19"/>
        <v>1.6555356542479507</v>
      </c>
      <c r="P50" s="45">
        <f t="shared" si="20"/>
        <v>0.82776782712397534</v>
      </c>
      <c r="Q50" s="46">
        <f t="shared" si="21"/>
        <v>0.33557046979865773</v>
      </c>
      <c r="R50" s="47">
        <f>VLOOKUP(B50,[2]Sheet1!$B$3:$C$15,2,FALSE)</f>
        <v>0.25471001996931208</v>
      </c>
      <c r="S50" s="48" t="s">
        <v>25</v>
      </c>
      <c r="T50" s="48" t="s">
        <v>51</v>
      </c>
    </row>
    <row r="51" spans="1:20" ht="14.25" thickTop="1" thickBot="1" x14ac:dyDescent="0.25">
      <c r="A51" s="1" t="s">
        <v>145</v>
      </c>
      <c r="B51" s="1" t="s">
        <v>77</v>
      </c>
      <c r="C51" s="41">
        <f>VLOOKUP($A51,'[1]LHA Rates 2020 C19 uprate'!$A$3:$D$172,3,FALSE)</f>
        <v>80.55</v>
      </c>
      <c r="D51" s="41">
        <f>VLOOKUP($A51,'[1]LHA Rates 2020 C19 uprate'!$A$3:$D$172,4,FALSE)</f>
        <v>350.00910505672545</v>
      </c>
      <c r="E51" s="41">
        <v>342.72</v>
      </c>
      <c r="F51" s="41">
        <f t="shared" si="12"/>
        <v>692.72910505672553</v>
      </c>
      <c r="G51" s="41">
        <f t="shared" si="13"/>
        <v>396.53249999999997</v>
      </c>
      <c r="H51" s="41" t="str">
        <f t="shared" si="14"/>
        <v>Eligible</v>
      </c>
      <c r="I51" s="41">
        <f t="shared" si="15"/>
        <v>296.19660505672556</v>
      </c>
      <c r="J51" s="42">
        <f>VLOOKUP(A51,'[1]Table 2'!$A$3:$B$154,2,FALSE)</f>
        <v>80.55</v>
      </c>
      <c r="K51" s="41">
        <f t="shared" si="16"/>
        <v>0</v>
      </c>
      <c r="L51" s="43">
        <f t="shared" si="17"/>
        <v>0.71362126245847168</v>
      </c>
      <c r="M51" s="43">
        <f t="shared" si="18"/>
        <v>0.35681063122923584</v>
      </c>
      <c r="N51" s="44">
        <f>VLOOKUP(A51,'[1]BRMA LA Names'!$A$2:$B$153,2,FALSE)</f>
        <v>667.0135481049241</v>
      </c>
      <c r="O51" s="45">
        <f t="shared" si="19"/>
        <v>1.4773279027794555</v>
      </c>
      <c r="P51" s="45">
        <f t="shared" si="20"/>
        <v>0.73866395138972774</v>
      </c>
      <c r="Q51" s="46">
        <f t="shared" si="21"/>
        <v>0.33787751677852346</v>
      </c>
      <c r="R51" s="47">
        <f>VLOOKUP(B51,[2]Sheet1!$B$3:$C$15,2,FALSE)</f>
        <v>0.25471001996931208</v>
      </c>
      <c r="S51" s="48" t="s">
        <v>25</v>
      </c>
      <c r="T51" s="48" t="s">
        <v>51</v>
      </c>
    </row>
    <row r="52" spans="1:20" ht="14.25" thickTop="1" thickBot="1" x14ac:dyDescent="0.25">
      <c r="A52" s="48" t="s">
        <v>40</v>
      </c>
      <c r="B52" s="48" t="s">
        <v>28</v>
      </c>
      <c r="C52" s="41">
        <f>VLOOKUP($A52,'[1]LHA Rates 2020 C19 uprate'!$A$3:$D$172,3,FALSE)</f>
        <v>78.59</v>
      </c>
      <c r="D52" s="41">
        <f>VLOOKUP($A52,'[1]LHA Rates 2020 C19 uprate'!$A$3:$D$172,4,FALSE)</f>
        <v>341.49243409569277</v>
      </c>
      <c r="E52" s="41">
        <v>342.72</v>
      </c>
      <c r="F52" s="41">
        <f t="shared" si="12"/>
        <v>684.21243409569274</v>
      </c>
      <c r="G52" s="41">
        <f t="shared" si="13"/>
        <v>396.53249999999997</v>
      </c>
      <c r="H52" s="41" t="str">
        <f t="shared" si="14"/>
        <v>Eligible</v>
      </c>
      <c r="I52" s="41">
        <f t="shared" si="15"/>
        <v>287.67993409569277</v>
      </c>
      <c r="J52" s="42">
        <f>VLOOKUP(A52,'[1]Table 2'!$A$3:$B$154,2,FALSE)</f>
        <v>78.59</v>
      </c>
      <c r="K52" s="41">
        <f t="shared" si="16"/>
        <v>0</v>
      </c>
      <c r="L52" s="49">
        <f>$C52/(4.15*17.5)</f>
        <v>1.0821342512908778</v>
      </c>
      <c r="M52" s="49">
        <f>$C52/(4.15*35)</f>
        <v>0.54106712564543891</v>
      </c>
      <c r="N52" s="50"/>
      <c r="O52" s="46"/>
      <c r="P52" s="46"/>
      <c r="Q52" s="46">
        <f t="shared" si="21"/>
        <v>0.32965604026845641</v>
      </c>
      <c r="R52" s="47">
        <f>VLOOKUP(B52,[2]Sheet1!$B$3:$C$15,2,FALSE)</f>
        <v>0.3508700622168312</v>
      </c>
      <c r="S52" s="48" t="s">
        <v>25</v>
      </c>
      <c r="T52" s="48" t="s">
        <v>41</v>
      </c>
    </row>
    <row r="53" spans="1:20" ht="14.25" thickTop="1" thickBot="1" x14ac:dyDescent="0.25">
      <c r="A53" s="1" t="s">
        <v>55</v>
      </c>
      <c r="B53" s="1" t="s">
        <v>28</v>
      </c>
      <c r="C53" s="41">
        <f>VLOOKUP($A53,'[1]LHA Rates 2020 C19 uprate'!$A$3:$D$172,3,FALSE)</f>
        <v>86.5</v>
      </c>
      <c r="D53" s="41">
        <f>VLOOKUP($A53,'[1]LHA Rates 2020 C19 uprate'!$A$3:$D$172,4,FALSE)</f>
        <v>375.86328475986033</v>
      </c>
      <c r="E53" s="41">
        <v>342.72</v>
      </c>
      <c r="F53" s="41">
        <f t="shared" si="12"/>
        <v>718.58328475986036</v>
      </c>
      <c r="G53" s="41">
        <f t="shared" si="13"/>
        <v>396.53249999999997</v>
      </c>
      <c r="H53" s="41" t="str">
        <f t="shared" si="14"/>
        <v>Eligible</v>
      </c>
      <c r="I53" s="41">
        <f t="shared" si="15"/>
        <v>322.05078475986039</v>
      </c>
      <c r="J53" s="42">
        <f>VLOOKUP(A53,'[1]Table 2'!$A$3:$B$154,2,FALSE)</f>
        <v>86.5</v>
      </c>
      <c r="K53" s="41">
        <f t="shared" si="16"/>
        <v>0</v>
      </c>
      <c r="L53" s="43">
        <f t="shared" ref="L53:L84" si="22">$C53/(6.45*17.5)</f>
        <v>0.76633444075304535</v>
      </c>
      <c r="M53" s="43">
        <f t="shared" ref="M53:M84" si="23">$C53/(6.45*35)</f>
        <v>0.38316722037652268</v>
      </c>
      <c r="N53" s="44">
        <f>VLOOKUP(A53,'[1]BRMA LA Names'!$A$2:$B$153,2,FALSE)</f>
        <v>1020.1104396143827</v>
      </c>
      <c r="O53" s="45">
        <f t="shared" ref="O53:O77" si="24">(N53/4)/(6.45*17.5)</f>
        <v>2.2593808186365067</v>
      </c>
      <c r="P53" s="45">
        <f t="shared" ref="P53:P77" si="25">(N53/4)/(6.45*35)</f>
        <v>1.1296904093182534</v>
      </c>
      <c r="Q53" s="46">
        <f t="shared" si="21"/>
        <v>0.36283557046979864</v>
      </c>
      <c r="R53" s="47">
        <f>VLOOKUP(B53,[2]Sheet1!$B$3:$C$15,2,FALSE)</f>
        <v>0.3508700622168312</v>
      </c>
      <c r="S53" s="48" t="s">
        <v>25</v>
      </c>
      <c r="T53" s="48" t="s">
        <v>41</v>
      </c>
    </row>
    <row r="54" spans="1:20" ht="14.25" thickTop="1" thickBot="1" x14ac:dyDescent="0.25">
      <c r="A54" s="1" t="s">
        <v>61</v>
      </c>
      <c r="B54" s="1" t="s">
        <v>28</v>
      </c>
      <c r="C54" s="41">
        <f>VLOOKUP($A54,'[1]LHA Rates 2020 C19 uprate'!$A$3:$D$172,3,FALSE)</f>
        <v>98.96</v>
      </c>
      <c r="D54" s="41">
        <f>VLOOKUP($A54,'[1]LHA Rates 2020 C19 uprate'!$A$3:$D$172,4,FALSE)</f>
        <v>430.00497872642518</v>
      </c>
      <c r="E54" s="41">
        <v>342.72</v>
      </c>
      <c r="F54" s="41">
        <f t="shared" si="12"/>
        <v>772.72497872642521</v>
      </c>
      <c r="G54" s="41">
        <f t="shared" si="13"/>
        <v>396.53249999999997</v>
      </c>
      <c r="H54" s="41" t="str">
        <f t="shared" si="14"/>
        <v>Eligible</v>
      </c>
      <c r="I54" s="41">
        <f t="shared" si="15"/>
        <v>376.19247872642524</v>
      </c>
      <c r="J54" s="42">
        <f>VLOOKUP(A54,'[1]Table 2'!$A$3:$B$154,2,FALSE)</f>
        <v>98.96</v>
      </c>
      <c r="K54" s="41">
        <f t="shared" si="16"/>
        <v>0</v>
      </c>
      <c r="L54" s="43">
        <f t="shared" si="22"/>
        <v>0.87672203765227019</v>
      </c>
      <c r="M54" s="43">
        <f t="shared" si="23"/>
        <v>0.4383610188261351</v>
      </c>
      <c r="N54" s="44">
        <f>VLOOKUP(A54,'[1]BRMA LA Names'!$A$2:$B$153,2,FALSE)</f>
        <v>1321.8848383639283</v>
      </c>
      <c r="O54" s="45">
        <f t="shared" si="24"/>
        <v>2.927762654183673</v>
      </c>
      <c r="P54" s="45">
        <f t="shared" si="25"/>
        <v>1.4638813270918365</v>
      </c>
      <c r="Q54" s="46">
        <f t="shared" si="21"/>
        <v>0.41510067114093957</v>
      </c>
      <c r="R54" s="47">
        <f>VLOOKUP(B54,[2]Sheet1!$B$3:$C$15,2,FALSE)</f>
        <v>0.3508700622168312</v>
      </c>
      <c r="S54" s="48" t="s">
        <v>25</v>
      </c>
      <c r="T54" s="48" t="s">
        <v>41</v>
      </c>
    </row>
    <row r="55" spans="1:20" ht="14.25" thickTop="1" thickBot="1" x14ac:dyDescent="0.25">
      <c r="A55" s="1" t="s">
        <v>78</v>
      </c>
      <c r="B55" s="1" t="s">
        <v>28</v>
      </c>
      <c r="C55" s="41">
        <f>VLOOKUP($A55,'[1]LHA Rates 2020 C19 uprate'!$A$3:$D$172,3,FALSE)</f>
        <v>78.59</v>
      </c>
      <c r="D55" s="41">
        <f>VLOOKUP($A55,'[1]LHA Rates 2020 C19 uprate'!$A$3:$D$172,4,FALSE)</f>
        <v>341.49243409569277</v>
      </c>
      <c r="E55" s="41">
        <v>342.72</v>
      </c>
      <c r="F55" s="41">
        <f t="shared" si="12"/>
        <v>684.21243409569274</v>
      </c>
      <c r="G55" s="41">
        <f t="shared" si="13"/>
        <v>396.53249999999997</v>
      </c>
      <c r="H55" s="41" t="str">
        <f t="shared" si="14"/>
        <v>Eligible</v>
      </c>
      <c r="I55" s="41">
        <f t="shared" si="15"/>
        <v>287.67993409569277</v>
      </c>
      <c r="J55" s="42">
        <f>VLOOKUP(A55,'[1]Table 2'!$A$3:$B$154,2,FALSE)</f>
        <v>78.59</v>
      </c>
      <c r="K55" s="41">
        <f t="shared" si="16"/>
        <v>0</v>
      </c>
      <c r="L55" s="43">
        <f t="shared" si="22"/>
        <v>0.6962569213732005</v>
      </c>
      <c r="M55" s="43">
        <f t="shared" si="23"/>
        <v>0.34812846068660025</v>
      </c>
      <c r="N55" s="44">
        <f>VLOOKUP(A55,'[1]BRMA LA Names'!$A$2:$B$153,2,FALSE)</f>
        <v>840.2987244485364</v>
      </c>
      <c r="O55" s="45">
        <f t="shared" si="24"/>
        <v>1.8611267429646432</v>
      </c>
      <c r="P55" s="45">
        <f t="shared" si="25"/>
        <v>0.9305633714823216</v>
      </c>
      <c r="Q55" s="46">
        <f t="shared" si="21"/>
        <v>0.32965604026845641</v>
      </c>
      <c r="R55" s="47">
        <f>VLOOKUP(B55,[2]Sheet1!$B$3:$C$15,2,FALSE)</f>
        <v>0.3508700622168312</v>
      </c>
      <c r="S55" s="48" t="s">
        <v>25</v>
      </c>
      <c r="T55" s="48" t="s">
        <v>41</v>
      </c>
    </row>
    <row r="56" spans="1:20" ht="14.25" thickTop="1" thickBot="1" x14ac:dyDescent="0.25">
      <c r="A56" s="1" t="s">
        <v>82</v>
      </c>
      <c r="B56" s="1" t="s">
        <v>28</v>
      </c>
      <c r="C56" s="41">
        <f>VLOOKUP($A56,'[1]LHA Rates 2020 C19 uprate'!$A$3:$D$172,3,FALSE)</f>
        <v>101.61</v>
      </c>
      <c r="D56" s="41">
        <f>VLOOKUP($A56,'[1]LHA Rates 2020 C19 uprate'!$A$3:$D$172,4,FALSE)</f>
        <v>441.51986548496427</v>
      </c>
      <c r="E56" s="41">
        <v>342.72</v>
      </c>
      <c r="F56" s="41">
        <f t="shared" si="12"/>
        <v>784.2398654849643</v>
      </c>
      <c r="G56" s="41">
        <f t="shared" si="13"/>
        <v>396.53249999999997</v>
      </c>
      <c r="H56" s="41" t="str">
        <f t="shared" si="14"/>
        <v>Eligible</v>
      </c>
      <c r="I56" s="41">
        <f t="shared" si="15"/>
        <v>387.70736548496433</v>
      </c>
      <c r="J56" s="42">
        <f>VLOOKUP(A56,'[1]Table 2'!$A$3:$B$154,2,FALSE)</f>
        <v>101.61</v>
      </c>
      <c r="K56" s="41">
        <f t="shared" si="16"/>
        <v>0</v>
      </c>
      <c r="L56" s="43">
        <f t="shared" si="22"/>
        <v>0.90019933554817277</v>
      </c>
      <c r="M56" s="43">
        <f t="shared" si="23"/>
        <v>0.45009966777408639</v>
      </c>
      <c r="N56" s="44">
        <f>VLOOKUP(A56,'[1]BRMA LA Names'!$A$2:$B$153,2,FALSE)</f>
        <v>1051.2047871852787</v>
      </c>
      <c r="O56" s="45">
        <f t="shared" si="24"/>
        <v>2.3282498055044933</v>
      </c>
      <c r="P56" s="45">
        <f t="shared" si="25"/>
        <v>1.1641249027522467</v>
      </c>
      <c r="Q56" s="46">
        <f t="shared" si="21"/>
        <v>0.42621644295302014</v>
      </c>
      <c r="R56" s="47">
        <f>VLOOKUP(B56,[2]Sheet1!$B$3:$C$15,2,FALSE)</f>
        <v>0.3508700622168312</v>
      </c>
      <c r="S56" s="48" t="s">
        <v>25</v>
      </c>
      <c r="T56" s="48" t="s">
        <v>41</v>
      </c>
    </row>
    <row r="57" spans="1:20" ht="14.25" thickTop="1" thickBot="1" x14ac:dyDescent="0.25">
      <c r="A57" s="1" t="s">
        <v>92</v>
      </c>
      <c r="B57" s="1" t="s">
        <v>28</v>
      </c>
      <c r="C57" s="41">
        <f>VLOOKUP($A57,'[1]LHA Rates 2020 C19 uprate'!$A$3:$D$172,3,FALSE)</f>
        <v>74.81</v>
      </c>
      <c r="D57" s="41">
        <f>VLOOKUP($A57,'[1]LHA Rates 2020 C19 uprate'!$A$3:$D$172,4,FALSE)</f>
        <v>325.06742581370122</v>
      </c>
      <c r="E57" s="41">
        <v>342.72</v>
      </c>
      <c r="F57" s="41">
        <f t="shared" si="12"/>
        <v>667.78742581370125</v>
      </c>
      <c r="G57" s="41">
        <f t="shared" si="13"/>
        <v>396.53249999999997</v>
      </c>
      <c r="H57" s="41" t="str">
        <f t="shared" si="14"/>
        <v>Eligible</v>
      </c>
      <c r="I57" s="41">
        <f t="shared" si="15"/>
        <v>271.25492581370128</v>
      </c>
      <c r="J57" s="42">
        <f>VLOOKUP(A57,'[1]Table 2'!$A$3:$B$154,2,FALSE)</f>
        <v>74.81</v>
      </c>
      <c r="K57" s="41">
        <f t="shared" si="16"/>
        <v>0</v>
      </c>
      <c r="L57" s="43">
        <f t="shared" si="22"/>
        <v>0.66276854928017725</v>
      </c>
      <c r="M57" s="43">
        <f t="shared" si="23"/>
        <v>0.33138427464008863</v>
      </c>
      <c r="N57" s="44">
        <f>VLOOKUP(A57,'[1]BRMA LA Names'!$A$2:$B$153,2,FALSE)</f>
        <v>1151.3407273235696</v>
      </c>
      <c r="O57" s="45">
        <f t="shared" si="24"/>
        <v>2.5500348334962784</v>
      </c>
      <c r="P57" s="45">
        <f t="shared" si="25"/>
        <v>1.2750174167481392</v>
      </c>
      <c r="Q57" s="46">
        <f t="shared" si="21"/>
        <v>0.31380033557046982</v>
      </c>
      <c r="R57" s="47">
        <f>VLOOKUP(B57,[2]Sheet1!$B$3:$C$15,2,FALSE)</f>
        <v>0.3508700622168312</v>
      </c>
      <c r="S57" s="48" t="s">
        <v>25</v>
      </c>
      <c r="T57" s="48" t="s">
        <v>41</v>
      </c>
    </row>
    <row r="58" spans="1:20" ht="14.25" thickTop="1" thickBot="1" x14ac:dyDescent="0.25">
      <c r="A58" s="1" t="s">
        <v>158</v>
      </c>
      <c r="B58" s="1" t="s">
        <v>28</v>
      </c>
      <c r="C58" s="41">
        <f>VLOOKUP($A58,'[1]LHA Rates 2020 C19 uprate'!$A$3:$D$172,3,FALSE)</f>
        <v>78.81</v>
      </c>
      <c r="D58" s="41">
        <f>VLOOKUP($A58,'[1]LHA Rates 2020 C19 uprate'!$A$3:$D$172,4,FALSE)</f>
        <v>342.44838695866582</v>
      </c>
      <c r="E58" s="41">
        <v>342.72</v>
      </c>
      <c r="F58" s="41">
        <f t="shared" si="12"/>
        <v>685.16838695866591</v>
      </c>
      <c r="G58" s="41">
        <f t="shared" si="13"/>
        <v>396.53249999999997</v>
      </c>
      <c r="H58" s="41" t="str">
        <f t="shared" si="14"/>
        <v>Eligible</v>
      </c>
      <c r="I58" s="41">
        <f t="shared" si="15"/>
        <v>288.63588695866594</v>
      </c>
      <c r="J58" s="42">
        <f>VLOOKUP(A58,'[1]Table 2'!$A$3:$B$154,2,FALSE)</f>
        <v>78.81</v>
      </c>
      <c r="K58" s="41">
        <f t="shared" si="16"/>
        <v>0</v>
      </c>
      <c r="L58" s="43">
        <f t="shared" si="22"/>
        <v>0.69820598006644519</v>
      </c>
      <c r="M58" s="43">
        <f t="shared" si="23"/>
        <v>0.34910299003322259</v>
      </c>
      <c r="N58" s="44">
        <f>VLOOKUP(A58,'[1]BRMA LA Names'!$A$2:$B$153,2,FALSE)</f>
        <v>824.40129704417029</v>
      </c>
      <c r="O58" s="45">
        <f t="shared" si="24"/>
        <v>1.8259164940070216</v>
      </c>
      <c r="P58" s="45">
        <f t="shared" si="25"/>
        <v>0.9129582470035108</v>
      </c>
      <c r="Q58" s="46">
        <f t="shared" si="21"/>
        <v>0.33057885906040269</v>
      </c>
      <c r="R58" s="47">
        <f>VLOOKUP(B58,[2]Sheet1!$B$3:$C$15,2,FALSE)</f>
        <v>0.3508700622168312</v>
      </c>
      <c r="S58" s="48" t="s">
        <v>25</v>
      </c>
      <c r="T58" s="48" t="s">
        <v>41</v>
      </c>
    </row>
    <row r="59" spans="1:20" ht="14.25" thickTop="1" thickBot="1" x14ac:dyDescent="0.25">
      <c r="A59" s="1" t="s">
        <v>174</v>
      </c>
      <c r="B59" s="1" t="s">
        <v>28</v>
      </c>
      <c r="C59" s="41">
        <f>VLOOKUP($A59,'[1]LHA Rates 2020 C19 uprate'!$A$3:$D$172,3,FALSE)</f>
        <v>77.44</v>
      </c>
      <c r="D59" s="41">
        <f>VLOOKUP($A59,'[1]LHA Rates 2020 C19 uprate'!$A$3:$D$172,4,FALSE)</f>
        <v>336.49540776651543</v>
      </c>
      <c r="E59" s="41">
        <v>342.72</v>
      </c>
      <c r="F59" s="41">
        <f t="shared" si="12"/>
        <v>679.21540776651545</v>
      </c>
      <c r="G59" s="41">
        <f t="shared" si="13"/>
        <v>396.53249999999997</v>
      </c>
      <c r="H59" s="41" t="str">
        <f t="shared" si="14"/>
        <v>Eligible</v>
      </c>
      <c r="I59" s="41">
        <f t="shared" si="15"/>
        <v>282.68290776651548</v>
      </c>
      <c r="J59" s="42">
        <f>VLOOKUP(A59,'[1]Table 2'!$A$3:$B$154,2,FALSE)</f>
        <v>77.44</v>
      </c>
      <c r="K59" s="41">
        <f t="shared" si="16"/>
        <v>0</v>
      </c>
      <c r="L59" s="43">
        <f t="shared" si="22"/>
        <v>0.68606866002214839</v>
      </c>
      <c r="M59" s="43">
        <f t="shared" si="23"/>
        <v>0.3430343300110742</v>
      </c>
      <c r="N59" s="44">
        <f>VLOOKUP(A59,'[1]BRMA LA Names'!$A$2:$B$153,2,FALSE)</f>
        <v>805.11111891136341</v>
      </c>
      <c r="O59" s="45">
        <f t="shared" si="24"/>
        <v>1.7831918469797639</v>
      </c>
      <c r="P59" s="45">
        <f t="shared" si="25"/>
        <v>0.89159592348988193</v>
      </c>
      <c r="Q59" s="46">
        <f t="shared" si="21"/>
        <v>0.32483221476510066</v>
      </c>
      <c r="R59" s="47">
        <f>VLOOKUP(B59,[2]Sheet1!$B$3:$C$15,2,FALSE)</f>
        <v>0.3508700622168312</v>
      </c>
      <c r="S59" s="48" t="s">
        <v>25</v>
      </c>
      <c r="T59" s="48" t="s">
        <v>41</v>
      </c>
    </row>
    <row r="60" spans="1:20" ht="14.25" thickTop="1" thickBot="1" x14ac:dyDescent="0.25">
      <c r="A60" s="1" t="s">
        <v>182</v>
      </c>
      <c r="B60" s="1" t="s">
        <v>28</v>
      </c>
      <c r="C60" s="41">
        <f>VLOOKUP($A60,'[1]LHA Rates 2020 C19 uprate'!$A$3:$D$172,3,FALSE)</f>
        <v>74.790000000000006</v>
      </c>
      <c r="D60" s="41">
        <f>VLOOKUP($A60,'[1]LHA Rates 2020 C19 uprate'!$A$3:$D$172,4,FALSE)</f>
        <v>324.98052100797639</v>
      </c>
      <c r="E60" s="41">
        <v>342.72</v>
      </c>
      <c r="F60" s="41">
        <f t="shared" si="12"/>
        <v>667.70052100797648</v>
      </c>
      <c r="G60" s="41">
        <f t="shared" si="13"/>
        <v>396.53249999999997</v>
      </c>
      <c r="H60" s="41" t="str">
        <f t="shared" si="14"/>
        <v>Eligible</v>
      </c>
      <c r="I60" s="41">
        <f t="shared" si="15"/>
        <v>271.16802100797651</v>
      </c>
      <c r="J60" s="42">
        <f>VLOOKUP(A60,'[1]Table 2'!$A$3:$B$154,2,FALSE)</f>
        <v>74.790000000000006</v>
      </c>
      <c r="K60" s="41">
        <f t="shared" si="16"/>
        <v>0</v>
      </c>
      <c r="L60" s="43">
        <f t="shared" si="22"/>
        <v>0.66259136212624592</v>
      </c>
      <c r="M60" s="43">
        <f t="shared" si="23"/>
        <v>0.33129568106312296</v>
      </c>
      <c r="N60" s="44">
        <f>VLOOKUP(A60,'[1]BRMA LA Names'!$A$2:$B$153,2,FALSE)</f>
        <v>872.47636594154733</v>
      </c>
      <c r="O60" s="45">
        <f t="shared" si="24"/>
        <v>1.9323950519192632</v>
      </c>
      <c r="P60" s="45">
        <f t="shared" si="25"/>
        <v>0.9661975259596316</v>
      </c>
      <c r="Q60" s="46">
        <f t="shared" si="21"/>
        <v>0.31371644295302015</v>
      </c>
      <c r="R60" s="47">
        <f>VLOOKUP(B60,[2]Sheet1!$B$3:$C$15,2,FALSE)</f>
        <v>0.3508700622168312</v>
      </c>
      <c r="S60" s="48" t="s">
        <v>25</v>
      </c>
      <c r="T60" s="48" t="s">
        <v>41</v>
      </c>
    </row>
    <row r="61" spans="1:20" ht="14.25" thickTop="1" thickBot="1" x14ac:dyDescent="0.25">
      <c r="A61" s="1" t="s">
        <v>198</v>
      </c>
      <c r="B61" s="1" t="s">
        <v>28</v>
      </c>
      <c r="C61" s="41">
        <f>VLOOKUP($A61,'[1]LHA Rates 2020 C19 uprate'!$A$3:$D$172,3,FALSE)</f>
        <v>83.5</v>
      </c>
      <c r="D61" s="41">
        <f>VLOOKUP($A61,'[1]LHA Rates 2020 C19 uprate'!$A$3:$D$172,4,FALSE)</f>
        <v>362.82756390113684</v>
      </c>
      <c r="E61" s="41">
        <v>342.72</v>
      </c>
      <c r="F61" s="41">
        <f t="shared" si="12"/>
        <v>705.54756390113687</v>
      </c>
      <c r="G61" s="41">
        <f t="shared" si="13"/>
        <v>396.53249999999997</v>
      </c>
      <c r="H61" s="41" t="str">
        <f t="shared" si="14"/>
        <v>Eligible</v>
      </c>
      <c r="I61" s="41">
        <f t="shared" si="15"/>
        <v>309.0150639011369</v>
      </c>
      <c r="J61" s="42">
        <f>VLOOKUP(A61,'[1]Table 2'!$A$3:$B$154,2,FALSE)</f>
        <v>83.5</v>
      </c>
      <c r="K61" s="41">
        <f t="shared" si="16"/>
        <v>0</v>
      </c>
      <c r="L61" s="43">
        <f t="shared" si="22"/>
        <v>0.73975636766334441</v>
      </c>
      <c r="M61" s="43">
        <f t="shared" si="23"/>
        <v>0.3698781838316722</v>
      </c>
      <c r="N61" s="44">
        <f>VLOOKUP(A61,'[1]BRMA LA Names'!$A$2:$B$153,2,FALSE)</f>
        <v>960.64671549615741</v>
      </c>
      <c r="O61" s="45">
        <f t="shared" si="24"/>
        <v>2.1276782181531724</v>
      </c>
      <c r="P61" s="45">
        <f t="shared" si="25"/>
        <v>1.0638391090765862</v>
      </c>
      <c r="Q61" s="46">
        <f t="shared" si="21"/>
        <v>0.35025167785234901</v>
      </c>
      <c r="R61" s="47">
        <f>VLOOKUP(B61,[2]Sheet1!$B$3:$C$15,2,FALSE)</f>
        <v>0.3508700622168312</v>
      </c>
      <c r="S61" s="48" t="s">
        <v>25</v>
      </c>
      <c r="T61" s="48" t="s">
        <v>41</v>
      </c>
    </row>
    <row r="62" spans="1:20" ht="14.25" thickTop="1" thickBot="1" x14ac:dyDescent="0.25">
      <c r="A62" s="1" t="s">
        <v>203</v>
      </c>
      <c r="B62" s="1" t="s">
        <v>28</v>
      </c>
      <c r="C62" s="41">
        <f>VLOOKUP($A62,'[1]LHA Rates 2020 C19 uprate'!$A$3:$D$172,3,FALSE)</f>
        <v>71.5</v>
      </c>
      <c r="D62" s="41">
        <f>VLOOKUP($A62,'[1]LHA Rates 2020 C19 uprate'!$A$3:$D$172,4,FALSE)</f>
        <v>310.68468046624292</v>
      </c>
      <c r="E62" s="41">
        <v>342.72</v>
      </c>
      <c r="F62" s="41">
        <f t="shared" si="12"/>
        <v>653.40468046624301</v>
      </c>
      <c r="G62" s="41">
        <f t="shared" si="13"/>
        <v>396.53249999999997</v>
      </c>
      <c r="H62" s="41" t="str">
        <f t="shared" si="14"/>
        <v>Eligible</v>
      </c>
      <c r="I62" s="41">
        <f t="shared" si="15"/>
        <v>256.87218046624304</v>
      </c>
      <c r="J62" s="42">
        <f>VLOOKUP(A62,'[1]Table 2'!$A$3:$B$154,2,FALSE)</f>
        <v>71.5</v>
      </c>
      <c r="K62" s="41">
        <f t="shared" si="16"/>
        <v>0</v>
      </c>
      <c r="L62" s="43">
        <f t="shared" si="22"/>
        <v>0.63344407530454039</v>
      </c>
      <c r="M62" s="43">
        <f t="shared" si="23"/>
        <v>0.31672203765227019</v>
      </c>
      <c r="N62" s="44">
        <f>VLOOKUP(A62,'[1]BRMA LA Names'!$A$2:$B$153,2,FALSE)</f>
        <v>746.74932360973014</v>
      </c>
      <c r="O62" s="45">
        <f t="shared" si="24"/>
        <v>1.6539298418820159</v>
      </c>
      <c r="P62" s="45">
        <f t="shared" si="25"/>
        <v>0.82696492094100793</v>
      </c>
      <c r="Q62" s="46">
        <f t="shared" si="21"/>
        <v>0.29991610738255031</v>
      </c>
      <c r="R62" s="47">
        <f>VLOOKUP(B62,[2]Sheet1!$B$3:$C$15,2,FALSE)</f>
        <v>0.3508700622168312</v>
      </c>
      <c r="S62" s="48" t="s">
        <v>25</v>
      </c>
      <c r="T62" s="48" t="s">
        <v>41</v>
      </c>
    </row>
    <row r="63" spans="1:20" ht="14.25" thickTop="1" thickBot="1" x14ac:dyDescent="0.25">
      <c r="A63" s="1" t="s">
        <v>71</v>
      </c>
      <c r="B63" s="1" t="s">
        <v>47</v>
      </c>
      <c r="C63" s="41">
        <f>VLOOKUP($A63,'[1]LHA Rates 2020 C19 uprate'!$A$3:$D$172,3,FALSE)</f>
        <v>82.85</v>
      </c>
      <c r="D63" s="41">
        <f>VLOOKUP($A63,'[1]LHA Rates 2020 C19 uprate'!$A$3:$D$172,4,FALSE)</f>
        <v>360.00315771508008</v>
      </c>
      <c r="E63" s="41">
        <v>342.72</v>
      </c>
      <c r="F63" s="41">
        <f t="shared" si="12"/>
        <v>702.72315771508011</v>
      </c>
      <c r="G63" s="41">
        <f t="shared" si="13"/>
        <v>396.53249999999997</v>
      </c>
      <c r="H63" s="41" t="str">
        <f t="shared" si="14"/>
        <v>Eligible</v>
      </c>
      <c r="I63" s="41">
        <f t="shared" si="15"/>
        <v>306.19065771508014</v>
      </c>
      <c r="J63" s="42">
        <f>VLOOKUP(A63,'[1]Table 2'!$A$3:$B$154,2,FALSE)</f>
        <v>82.85</v>
      </c>
      <c r="K63" s="41">
        <f t="shared" si="16"/>
        <v>0</v>
      </c>
      <c r="L63" s="43">
        <f t="shared" si="22"/>
        <v>0.73399778516057579</v>
      </c>
      <c r="M63" s="43">
        <f t="shared" si="23"/>
        <v>0.36699889258028789</v>
      </c>
      <c r="N63" s="44">
        <f>VLOOKUP(A63,'[1]BRMA LA Names'!$A$2:$B$153,2,FALSE)</f>
        <v>647.23982868090059</v>
      </c>
      <c r="O63" s="45">
        <f t="shared" si="24"/>
        <v>1.4335322894372107</v>
      </c>
      <c r="P63" s="45">
        <f t="shared" si="25"/>
        <v>0.71676614471860534</v>
      </c>
      <c r="Q63" s="46">
        <f t="shared" si="21"/>
        <v>0.34752516778523485</v>
      </c>
      <c r="R63" s="47">
        <f>VLOOKUP(B63,[2]Sheet1!$B$3:$C$15,2,FALSE)</f>
        <v>0.35227920610439672</v>
      </c>
      <c r="S63" s="48" t="s">
        <v>25</v>
      </c>
      <c r="T63" s="48" t="s">
        <v>72</v>
      </c>
    </row>
    <row r="64" spans="1:20" ht="14.25" thickTop="1" thickBot="1" x14ac:dyDescent="0.25">
      <c r="A64" s="1" t="s">
        <v>27</v>
      </c>
      <c r="B64" s="48" t="s">
        <v>28</v>
      </c>
      <c r="C64" s="41">
        <f>VLOOKUP($A64,'[1]LHA Rates 2020 C19 uprate'!$A$3:$D$172,3,FALSE)</f>
        <v>78</v>
      </c>
      <c r="D64" s="41">
        <f>VLOOKUP($A64,'[1]LHA Rates 2020 C19 uprate'!$A$3:$D$172,4,FALSE)</f>
        <v>338.92874232681049</v>
      </c>
      <c r="E64" s="41">
        <v>342.72</v>
      </c>
      <c r="F64" s="41">
        <f t="shared" si="12"/>
        <v>681.64874232681052</v>
      </c>
      <c r="G64" s="41">
        <f t="shared" si="13"/>
        <v>396.53249999999997</v>
      </c>
      <c r="H64" s="41" t="str">
        <f t="shared" si="14"/>
        <v>Eligible</v>
      </c>
      <c r="I64" s="41">
        <f t="shared" si="15"/>
        <v>285.11624232681055</v>
      </c>
      <c r="J64" s="42">
        <f>VLOOKUP(A64,'[1]Table 2'!$A$3:$B$154,2,FALSE)</f>
        <v>78</v>
      </c>
      <c r="K64" s="41">
        <f t="shared" si="16"/>
        <v>0</v>
      </c>
      <c r="L64" s="43">
        <f t="shared" si="22"/>
        <v>0.69102990033222589</v>
      </c>
      <c r="M64" s="43">
        <f t="shared" si="23"/>
        <v>0.34551495016611294</v>
      </c>
      <c r="N64" s="44">
        <f>VLOOKUP(A64,'[1]BRMA LA Names'!$A$2:$B$153,2,FALSE)</f>
        <v>787.71144825436704</v>
      </c>
      <c r="O64" s="45">
        <f t="shared" si="24"/>
        <v>1.744654370441566</v>
      </c>
      <c r="P64" s="45">
        <f t="shared" si="25"/>
        <v>0.87232718522078301</v>
      </c>
      <c r="Q64" s="46">
        <f t="shared" si="21"/>
        <v>0.32718120805369127</v>
      </c>
      <c r="R64" s="47">
        <f>VLOOKUP(B64,[2]Sheet1!$B$3:$C$15,2,FALSE)</f>
        <v>0.3508700622168312</v>
      </c>
      <c r="S64" s="1"/>
      <c r="T64" s="1"/>
    </row>
    <row r="65" spans="1:20" ht="14.25" thickTop="1" thickBot="1" x14ac:dyDescent="0.25">
      <c r="A65" s="48" t="s">
        <v>29</v>
      </c>
      <c r="B65" s="48" t="s">
        <v>28</v>
      </c>
      <c r="C65" s="41">
        <f>VLOOKUP($A65,'[1]LHA Rates 2020 C19 uprate'!$A$3:$D$172,3,FALSE)</f>
        <v>78.59</v>
      </c>
      <c r="D65" s="41">
        <f>VLOOKUP($A65,'[1]LHA Rates 2020 C19 uprate'!$A$3:$D$172,4,FALSE)</f>
        <v>341.49243409569277</v>
      </c>
      <c r="E65" s="41">
        <v>342.72</v>
      </c>
      <c r="F65" s="41">
        <f t="shared" si="12"/>
        <v>684.21243409569274</v>
      </c>
      <c r="G65" s="41">
        <f t="shared" si="13"/>
        <v>396.53249999999997</v>
      </c>
      <c r="H65" s="41" t="str">
        <f t="shared" si="14"/>
        <v>Eligible</v>
      </c>
      <c r="I65" s="41">
        <f t="shared" si="15"/>
        <v>287.67993409569277</v>
      </c>
      <c r="J65" s="42">
        <f>VLOOKUP(A65,'[1]Table 2'!$A$3:$B$154,2,FALSE)</f>
        <v>78.59</v>
      </c>
      <c r="K65" s="41">
        <f t="shared" si="16"/>
        <v>0</v>
      </c>
      <c r="L65" s="43">
        <f t="shared" si="22"/>
        <v>0.6962569213732005</v>
      </c>
      <c r="M65" s="43">
        <f t="shared" si="23"/>
        <v>0.34812846068660025</v>
      </c>
      <c r="N65" s="44">
        <f>VLOOKUP(A65,'[1]BRMA LA Names'!$A$2:$B$153,2,FALSE)</f>
        <v>1141.0883610962894</v>
      </c>
      <c r="O65" s="45">
        <f t="shared" si="24"/>
        <v>2.5273274885853585</v>
      </c>
      <c r="P65" s="45">
        <f t="shared" si="25"/>
        <v>1.2636637442926792</v>
      </c>
      <c r="Q65" s="46">
        <f t="shared" si="21"/>
        <v>0.32965604026845641</v>
      </c>
      <c r="R65" s="47">
        <f>VLOOKUP(B65,[2]Sheet1!$B$3:$C$15,2,FALSE)</f>
        <v>0.3508700622168312</v>
      </c>
      <c r="S65" s="1"/>
      <c r="T65" s="1"/>
    </row>
    <row r="66" spans="1:20" ht="16.5" thickTop="1" thickBot="1" x14ac:dyDescent="0.3">
      <c r="A66" s="51" t="s">
        <v>43</v>
      </c>
      <c r="B66" s="48" t="s">
        <v>44</v>
      </c>
      <c r="C66" s="41">
        <f>VLOOKUP($A66,'[1]LHA Rates 2020 C19 uprate'!$A$3:$D$172,3,FALSE)</f>
        <v>105.82</v>
      </c>
      <c r="D66" s="41">
        <f>VLOOKUP($A66,'[1]LHA Rates 2020 C19 uprate'!$A$3:$D$172,4,FALSE)</f>
        <v>459.81332709003954</v>
      </c>
      <c r="E66" s="41">
        <v>342.72</v>
      </c>
      <c r="F66" s="41">
        <f t="shared" si="12"/>
        <v>802.53332709003962</v>
      </c>
      <c r="G66" s="41">
        <f t="shared" si="13"/>
        <v>396.53249999999997</v>
      </c>
      <c r="H66" s="41" t="str">
        <f t="shared" si="14"/>
        <v>Eligible</v>
      </c>
      <c r="I66" s="41">
        <f t="shared" si="15"/>
        <v>406.00082709003965</v>
      </c>
      <c r="J66" s="42">
        <f>VLOOKUP(A66,'[1]Table 2'!$A$3:$B$154,2,FALSE)</f>
        <v>105.82</v>
      </c>
      <c r="K66" s="41">
        <f t="shared" si="16"/>
        <v>0</v>
      </c>
      <c r="L66" s="43">
        <f t="shared" si="22"/>
        <v>0.93749723145071973</v>
      </c>
      <c r="M66" s="43">
        <f t="shared" si="23"/>
        <v>0.46874861572535986</v>
      </c>
      <c r="N66" s="44">
        <f>VLOOKUP(A66,'[1]BRMA LA Names'!$A$2:$B$153,2,FALSE)</f>
        <v>1320</v>
      </c>
      <c r="O66" s="45">
        <f t="shared" si="24"/>
        <v>2.9235880398671097</v>
      </c>
      <c r="P66" s="45">
        <f t="shared" si="25"/>
        <v>1.4617940199335548</v>
      </c>
      <c r="Q66" s="46">
        <f t="shared" si="21"/>
        <v>0.44387583892617444</v>
      </c>
      <c r="R66" s="47">
        <f>VLOOKUP(B66,[2]Sheet1!$B$3:$C$15,2,FALSE)</f>
        <v>0.31126051422229023</v>
      </c>
      <c r="S66" s="1"/>
      <c r="T66" s="1"/>
    </row>
    <row r="67" spans="1:20" ht="14.25" thickTop="1" thickBot="1" x14ac:dyDescent="0.25">
      <c r="A67" s="1" t="s">
        <v>46</v>
      </c>
      <c r="B67" s="48" t="s">
        <v>47</v>
      </c>
      <c r="C67" s="41">
        <f>VLOOKUP($A67,'[1]LHA Rates 2020 C19 uprate'!$A$3:$D$172,3,FALSE)</f>
        <v>79.569999999999993</v>
      </c>
      <c r="D67" s="41">
        <f>VLOOKUP($A67,'[1]LHA Rates 2020 C19 uprate'!$A$3:$D$172,4,FALSE)</f>
        <v>345.75076957620905</v>
      </c>
      <c r="E67" s="41">
        <v>342.72</v>
      </c>
      <c r="F67" s="41">
        <f t="shared" ref="F67:F98" si="26">D67+E67</f>
        <v>688.47076957620902</v>
      </c>
      <c r="G67" s="41">
        <f t="shared" ref="G67:G98" si="27">($AB$7*0.63)</f>
        <v>396.53249999999997</v>
      </c>
      <c r="H67" s="41" t="str">
        <f t="shared" ref="H67:H98" si="28">IF(F67&gt;G67,"Eligible","Not Elibilbe")</f>
        <v>Eligible</v>
      </c>
      <c r="I67" s="41">
        <f t="shared" ref="I67:I98" si="29">F67-G67</f>
        <v>291.93826957620905</v>
      </c>
      <c r="J67" s="42">
        <f>VLOOKUP(A67,'[1]Table 2'!$A$3:$B$154,2,FALSE)</f>
        <v>79.569999999999993</v>
      </c>
      <c r="K67" s="41">
        <f t="shared" ref="K67:K98" si="30">C67-J67</f>
        <v>0</v>
      </c>
      <c r="L67" s="43">
        <f t="shared" si="22"/>
        <v>0.70493909191583604</v>
      </c>
      <c r="M67" s="43">
        <f t="shared" si="23"/>
        <v>0.35246954595791802</v>
      </c>
      <c r="N67" s="44">
        <f>VLOOKUP(A67,'[1]BRMA LA Names'!$A$2:$B$153,2,FALSE)</f>
        <v>826.80813845463535</v>
      </c>
      <c r="O67" s="45">
        <f t="shared" si="24"/>
        <v>1.8312472612505766</v>
      </c>
      <c r="P67" s="45">
        <f t="shared" si="25"/>
        <v>0.91562363062528829</v>
      </c>
      <c r="Q67" s="46">
        <f t="shared" ref="Q67:Q98" si="31">$C67/$Z$1</f>
        <v>0.3337667785234899</v>
      </c>
      <c r="R67" s="47">
        <f>VLOOKUP(B67,[2]Sheet1!$B$3:$C$15,2,FALSE)</f>
        <v>0.35227920610439672</v>
      </c>
      <c r="S67" s="1"/>
      <c r="T67" s="1"/>
    </row>
    <row r="68" spans="1:20" ht="14.25" thickTop="1" thickBot="1" x14ac:dyDescent="0.25">
      <c r="A68" s="1" t="s">
        <v>53</v>
      </c>
      <c r="B68" s="48" t="s">
        <v>50</v>
      </c>
      <c r="C68" s="41">
        <f>VLOOKUP($A68,'[1]LHA Rates 2020 C19 uprate'!$A$3:$D$172,3,FALSE)</f>
        <v>60.18</v>
      </c>
      <c r="D68" s="41">
        <f>VLOOKUP($A68,'[1]LHA Rates 2020 C19 uprate'!$A$3:$D$172,4,FALSE)</f>
        <v>261.49656042599304</v>
      </c>
      <c r="E68" s="41">
        <v>342.72</v>
      </c>
      <c r="F68" s="41">
        <f t="shared" si="26"/>
        <v>604.21656042599307</v>
      </c>
      <c r="G68" s="41">
        <f t="shared" si="27"/>
        <v>396.53249999999997</v>
      </c>
      <c r="H68" s="41" t="str">
        <f t="shared" si="28"/>
        <v>Eligible</v>
      </c>
      <c r="I68" s="41">
        <f t="shared" si="29"/>
        <v>207.6840604259931</v>
      </c>
      <c r="J68" s="42">
        <f>VLOOKUP(A68,'[1]Table 2'!$A$3:$B$154,2,FALSE)</f>
        <v>60.18</v>
      </c>
      <c r="K68" s="41">
        <f t="shared" si="30"/>
        <v>0</v>
      </c>
      <c r="L68" s="43">
        <f t="shared" si="22"/>
        <v>0.53315614617940199</v>
      </c>
      <c r="M68" s="43">
        <f t="shared" si="23"/>
        <v>0.266578073089701</v>
      </c>
      <c r="N68" s="44">
        <f>VLOOKUP(A68,'[1]BRMA LA Names'!$A$2:$B$153,2,FALSE)</f>
        <v>560.86184309933481</v>
      </c>
      <c r="O68" s="45">
        <f t="shared" si="24"/>
        <v>1.2422189215932111</v>
      </c>
      <c r="P68" s="45">
        <f t="shared" si="25"/>
        <v>0.62110946079660556</v>
      </c>
      <c r="Q68" s="46">
        <f t="shared" si="31"/>
        <v>0.25243288590604024</v>
      </c>
      <c r="R68" s="47">
        <f>VLOOKUP(B68,[2]Sheet1!$B$3:$C$15,2,FALSE)</f>
        <v>0.26242329205386095</v>
      </c>
      <c r="S68" s="1"/>
      <c r="T68" s="1"/>
    </row>
    <row r="69" spans="1:20" ht="14.25" thickTop="1" thickBot="1" x14ac:dyDescent="0.25">
      <c r="A69" s="1" t="s">
        <v>56</v>
      </c>
      <c r="B69" s="1" t="s">
        <v>57</v>
      </c>
      <c r="C69" s="41">
        <f>VLOOKUP($A69,'[1]LHA Rates 2020 C19 uprate'!$A$3:$D$172,3,FALSE)</f>
        <v>66.739999999999995</v>
      </c>
      <c r="D69" s="41">
        <f>VLOOKUP($A69,'[1]LHA Rates 2020 C19 uprate'!$A$3:$D$172,4,FALSE)</f>
        <v>290.00133670373498</v>
      </c>
      <c r="E69" s="41">
        <v>342.72</v>
      </c>
      <c r="F69" s="41">
        <f t="shared" si="26"/>
        <v>632.72133670373501</v>
      </c>
      <c r="G69" s="41">
        <f t="shared" si="27"/>
        <v>396.53249999999997</v>
      </c>
      <c r="H69" s="41" t="str">
        <f t="shared" si="28"/>
        <v>Eligible</v>
      </c>
      <c r="I69" s="41">
        <f t="shared" si="29"/>
        <v>236.18883670373503</v>
      </c>
      <c r="J69" s="42">
        <f>VLOOKUP(A69,'[1]Table 2'!$A$3:$B$154,2,FALSE)</f>
        <v>66.739999999999995</v>
      </c>
      <c r="K69" s="41">
        <f t="shared" si="30"/>
        <v>0</v>
      </c>
      <c r="L69" s="43">
        <f t="shared" si="22"/>
        <v>0.5912735326688815</v>
      </c>
      <c r="M69" s="43">
        <f t="shared" si="23"/>
        <v>0.29563676633444075</v>
      </c>
      <c r="N69" s="44">
        <f>VLOOKUP(A69,'[1]BRMA LA Names'!$A$2:$B$153,2,FALSE)</f>
        <v>575.02436292289804</v>
      </c>
      <c r="O69" s="45">
        <f t="shared" si="24"/>
        <v>1.2735866288436279</v>
      </c>
      <c r="P69" s="45">
        <f t="shared" si="25"/>
        <v>0.63679331442181397</v>
      </c>
      <c r="Q69" s="46">
        <f t="shared" si="31"/>
        <v>0.27994966442953018</v>
      </c>
      <c r="R69" s="47">
        <f>VLOOKUP(B69,[2]Sheet1!$B$3:$C$15,2,FALSE)</f>
        <v>0.23497217960382227</v>
      </c>
      <c r="S69" s="1"/>
      <c r="T69" s="1"/>
    </row>
    <row r="70" spans="1:20" ht="14.25" thickTop="1" thickBot="1" x14ac:dyDescent="0.25">
      <c r="A70" s="1" t="s">
        <v>58</v>
      </c>
      <c r="B70" s="1" t="s">
        <v>44</v>
      </c>
      <c r="C70" s="41">
        <f>VLOOKUP($A70,'[1]LHA Rates 2020 C19 uprate'!$A$3:$D$172,3,FALSE)</f>
        <v>76.5</v>
      </c>
      <c r="D70" s="41">
        <f>VLOOKUP($A70,'[1]LHA Rates 2020 C19 uprate'!$A$3:$D$172,4,FALSE)</f>
        <v>332.41088189744875</v>
      </c>
      <c r="E70" s="41">
        <v>342.72</v>
      </c>
      <c r="F70" s="41">
        <f t="shared" si="26"/>
        <v>675.13088189744872</v>
      </c>
      <c r="G70" s="41">
        <f t="shared" si="27"/>
        <v>396.53249999999997</v>
      </c>
      <c r="H70" s="41" t="str">
        <f t="shared" si="28"/>
        <v>Eligible</v>
      </c>
      <c r="I70" s="41">
        <f t="shared" si="29"/>
        <v>278.59838189744875</v>
      </c>
      <c r="J70" s="42">
        <f>VLOOKUP(A70,'[1]Table 2'!$A$3:$B$154,2,FALSE)</f>
        <v>76.5</v>
      </c>
      <c r="K70" s="41">
        <f t="shared" si="30"/>
        <v>0</v>
      </c>
      <c r="L70" s="43">
        <f t="shared" si="22"/>
        <v>0.67774086378737541</v>
      </c>
      <c r="M70" s="43">
        <f t="shared" si="23"/>
        <v>0.33887043189368771</v>
      </c>
      <c r="N70" s="44">
        <f>VLOOKUP(A70,'[1]BRMA LA Names'!$A$2:$B$153,2,FALSE)</f>
        <v>876.42637892447522</v>
      </c>
      <c r="O70" s="45">
        <f t="shared" si="24"/>
        <v>1.9411436963997237</v>
      </c>
      <c r="P70" s="45">
        <f t="shared" si="25"/>
        <v>0.97057184819986186</v>
      </c>
      <c r="Q70" s="46">
        <f t="shared" si="31"/>
        <v>0.32088926174496646</v>
      </c>
      <c r="R70" s="47">
        <f>VLOOKUP(B70,[2]Sheet1!$B$3:$C$15,2,FALSE)</f>
        <v>0.31126051422229023</v>
      </c>
      <c r="S70" s="1"/>
      <c r="T70" s="1"/>
    </row>
    <row r="71" spans="1:20" ht="14.25" thickTop="1" thickBot="1" x14ac:dyDescent="0.25">
      <c r="A71" s="48" t="s">
        <v>64</v>
      </c>
      <c r="B71" s="1" t="s">
        <v>47</v>
      </c>
      <c r="C71" s="41">
        <f>VLOOKUP($A71,'[1]LHA Rates 2020 C19 uprate'!$A$3:$D$172,3,FALSE)</f>
        <v>82.85</v>
      </c>
      <c r="D71" s="41">
        <f>VLOOKUP($A71,'[1]LHA Rates 2020 C19 uprate'!$A$3:$D$172,4,FALSE)</f>
        <v>360.00315771508008</v>
      </c>
      <c r="E71" s="41">
        <v>342.72</v>
      </c>
      <c r="F71" s="41">
        <f t="shared" si="26"/>
        <v>702.72315771508011</v>
      </c>
      <c r="G71" s="41">
        <f t="shared" si="27"/>
        <v>396.53249999999997</v>
      </c>
      <c r="H71" s="41" t="str">
        <f t="shared" si="28"/>
        <v>Eligible</v>
      </c>
      <c r="I71" s="41">
        <f t="shared" si="29"/>
        <v>306.19065771508014</v>
      </c>
      <c r="J71" s="42">
        <f>VLOOKUP(A71,'[1]Table 2'!$A$3:$B$154,2,FALSE)</f>
        <v>82.85</v>
      </c>
      <c r="K71" s="41">
        <f t="shared" si="30"/>
        <v>0</v>
      </c>
      <c r="L71" s="43">
        <f t="shared" si="22"/>
        <v>0.73399778516057579</v>
      </c>
      <c r="M71" s="43">
        <f t="shared" si="23"/>
        <v>0.36699889258028789</v>
      </c>
      <c r="N71" s="44">
        <f>VLOOKUP(A71,'[1]BRMA LA Names'!$A$2:$B$153,2,FALSE)</f>
        <v>825.82323689287875</v>
      </c>
      <c r="O71" s="45">
        <f t="shared" si="24"/>
        <v>1.8290658624426994</v>
      </c>
      <c r="P71" s="45">
        <f t="shared" si="25"/>
        <v>0.91453293122134971</v>
      </c>
      <c r="Q71" s="46">
        <f t="shared" si="31"/>
        <v>0.34752516778523485</v>
      </c>
      <c r="R71" s="47">
        <f>VLOOKUP(B71,[2]Sheet1!$B$3:$C$15,2,FALSE)</f>
        <v>0.35227920610439672</v>
      </c>
      <c r="S71" s="1"/>
      <c r="T71" s="1"/>
    </row>
    <row r="72" spans="1:20" ht="14.25" thickTop="1" thickBot="1" x14ac:dyDescent="0.25">
      <c r="A72" s="1" t="s">
        <v>65</v>
      </c>
      <c r="B72" s="1" t="s">
        <v>47</v>
      </c>
      <c r="C72" s="41">
        <f>VLOOKUP($A72,'[1]LHA Rates 2020 C19 uprate'!$A$3:$D$172,3,FALSE)</f>
        <v>97</v>
      </c>
      <c r="D72" s="41">
        <f>VLOOKUP($A72,'[1]LHA Rates 2020 C19 uprate'!$A$3:$D$172,4,FALSE)</f>
        <v>421.48830776539251</v>
      </c>
      <c r="E72" s="41">
        <v>342.72</v>
      </c>
      <c r="F72" s="41">
        <f t="shared" si="26"/>
        <v>764.20830776539253</v>
      </c>
      <c r="G72" s="41">
        <f t="shared" si="27"/>
        <v>396.53249999999997</v>
      </c>
      <c r="H72" s="41" t="str">
        <f t="shared" si="28"/>
        <v>Eligible</v>
      </c>
      <c r="I72" s="41">
        <f t="shared" si="29"/>
        <v>367.67580776539256</v>
      </c>
      <c r="J72" s="42">
        <f>VLOOKUP(A72,'[1]Table 2'!$A$3:$B$154,2,FALSE)</f>
        <v>97</v>
      </c>
      <c r="K72" s="41">
        <f t="shared" si="30"/>
        <v>0</v>
      </c>
      <c r="L72" s="43">
        <f t="shared" si="22"/>
        <v>0.8593576965669989</v>
      </c>
      <c r="M72" s="43">
        <f t="shared" si="23"/>
        <v>0.42967884828349945</v>
      </c>
      <c r="N72" s="44">
        <f>VLOOKUP(A72,'[1]BRMA LA Names'!$A$2:$B$153,2,FALSE)</f>
        <v>1220.3134228057845</v>
      </c>
      <c r="O72" s="45">
        <f t="shared" si="24"/>
        <v>2.7027982786396114</v>
      </c>
      <c r="P72" s="45">
        <f t="shared" si="25"/>
        <v>1.3513991393198057</v>
      </c>
      <c r="Q72" s="46">
        <f t="shared" si="31"/>
        <v>0.40687919463087246</v>
      </c>
      <c r="R72" s="47">
        <f>VLOOKUP(B72,[2]Sheet1!$B$3:$C$15,2,FALSE)</f>
        <v>0.35227920610439672</v>
      </c>
      <c r="S72" s="1"/>
      <c r="T72" s="1"/>
    </row>
    <row r="73" spans="1:20" ht="14.25" thickTop="1" thickBot="1" x14ac:dyDescent="0.25">
      <c r="A73" s="1" t="s">
        <v>66</v>
      </c>
      <c r="B73" s="1" t="s">
        <v>28</v>
      </c>
      <c r="C73" s="41">
        <f>VLOOKUP($A73,'[1]LHA Rates 2020 C19 uprate'!$A$3:$D$172,3,FALSE)</f>
        <v>78.59</v>
      </c>
      <c r="D73" s="41">
        <f>VLOOKUP($A73,'[1]LHA Rates 2020 C19 uprate'!$A$3:$D$172,4,FALSE)</f>
        <v>341.49243409569277</v>
      </c>
      <c r="E73" s="41">
        <v>342.72</v>
      </c>
      <c r="F73" s="41">
        <f t="shared" si="26"/>
        <v>684.21243409569274</v>
      </c>
      <c r="G73" s="41">
        <f t="shared" si="27"/>
        <v>396.53249999999997</v>
      </c>
      <c r="H73" s="41" t="str">
        <f t="shared" si="28"/>
        <v>Eligible</v>
      </c>
      <c r="I73" s="41">
        <f t="shared" si="29"/>
        <v>287.67993409569277</v>
      </c>
      <c r="J73" s="42">
        <f>VLOOKUP(A73,'[1]Table 2'!$A$3:$B$154,2,FALSE)</f>
        <v>78.59</v>
      </c>
      <c r="K73" s="41">
        <f t="shared" si="30"/>
        <v>0</v>
      </c>
      <c r="L73" s="43">
        <f t="shared" si="22"/>
        <v>0.6962569213732005</v>
      </c>
      <c r="M73" s="43">
        <f t="shared" si="23"/>
        <v>0.34812846068660025</v>
      </c>
      <c r="N73" s="44">
        <f>VLOOKUP(A73,'[1]BRMA LA Names'!$A$2:$B$153,2,FALSE)</f>
        <v>718.35320752756729</v>
      </c>
      <c r="O73" s="45">
        <f t="shared" si="24"/>
        <v>1.591037004490736</v>
      </c>
      <c r="P73" s="45">
        <f t="shared" si="25"/>
        <v>0.79551850224536802</v>
      </c>
      <c r="Q73" s="46">
        <f t="shared" si="31"/>
        <v>0.32965604026845641</v>
      </c>
      <c r="R73" s="47">
        <f>VLOOKUP(B73,[2]Sheet1!$B$3:$C$15,2,FALSE)</f>
        <v>0.3508700622168312</v>
      </c>
      <c r="S73" s="1"/>
      <c r="T73" s="1"/>
    </row>
    <row r="74" spans="1:20" ht="14.25" thickTop="1" thickBot="1" x14ac:dyDescent="0.25">
      <c r="A74" s="1" t="s">
        <v>68</v>
      </c>
      <c r="B74" s="1" t="s">
        <v>57</v>
      </c>
      <c r="C74" s="41">
        <f>VLOOKUP($A74,'[1]LHA Rates 2020 C19 uprate'!$A$3:$D$172,3,FALSE)</f>
        <v>66.5</v>
      </c>
      <c r="D74" s="41">
        <f>VLOOKUP($A74,'[1]LHA Rates 2020 C19 uprate'!$A$3:$D$172,4,FALSE)</f>
        <v>288.95847903503716</v>
      </c>
      <c r="E74" s="41">
        <v>342.72</v>
      </c>
      <c r="F74" s="41">
        <f t="shared" si="26"/>
        <v>631.67847903503718</v>
      </c>
      <c r="G74" s="41">
        <f t="shared" si="27"/>
        <v>396.53249999999997</v>
      </c>
      <c r="H74" s="41" t="str">
        <f t="shared" si="28"/>
        <v>Eligible</v>
      </c>
      <c r="I74" s="41">
        <f t="shared" si="29"/>
        <v>235.14597903503721</v>
      </c>
      <c r="J74" s="42">
        <f>VLOOKUP(A74,'[1]Table 2'!$A$3:$B$154,2,FALSE)</f>
        <v>66.5</v>
      </c>
      <c r="K74" s="41">
        <f t="shared" si="30"/>
        <v>0</v>
      </c>
      <c r="L74" s="43">
        <f t="shared" si="22"/>
        <v>0.58914728682170547</v>
      </c>
      <c r="M74" s="43">
        <f t="shared" si="23"/>
        <v>0.29457364341085274</v>
      </c>
      <c r="N74" s="44">
        <f>VLOOKUP(A74,'[1]BRMA LA Names'!$A$2:$B$153,2,FALSE)</f>
        <v>561.26186061681153</v>
      </c>
      <c r="O74" s="45">
        <f t="shared" si="24"/>
        <v>1.2431048961612658</v>
      </c>
      <c r="P74" s="45">
        <f t="shared" si="25"/>
        <v>0.62155244808063292</v>
      </c>
      <c r="Q74" s="46">
        <f t="shared" si="31"/>
        <v>0.27894295302013422</v>
      </c>
      <c r="R74" s="47">
        <f>VLOOKUP(B74,[2]Sheet1!$B$3:$C$15,2,FALSE)</f>
        <v>0.23497217960382227</v>
      </c>
      <c r="S74" s="1"/>
      <c r="T74" s="1"/>
    </row>
    <row r="75" spans="1:20" ht="14.25" thickTop="1" thickBot="1" x14ac:dyDescent="0.25">
      <c r="A75" s="1" t="s">
        <v>73</v>
      </c>
      <c r="B75" s="1" t="s">
        <v>47</v>
      </c>
      <c r="C75" s="41">
        <f>VLOOKUP($A75,'[1]LHA Rates 2020 C19 uprate'!$A$3:$D$172,3,FALSE)</f>
        <v>90.1</v>
      </c>
      <c r="D75" s="41">
        <f>VLOOKUP($A75,'[1]LHA Rates 2020 C19 uprate'!$A$3:$D$172,4,FALSE)</f>
        <v>391.50614979032849</v>
      </c>
      <c r="E75" s="41">
        <v>342.72</v>
      </c>
      <c r="F75" s="41">
        <f t="shared" si="26"/>
        <v>734.22614979032846</v>
      </c>
      <c r="G75" s="41">
        <f t="shared" si="27"/>
        <v>396.53249999999997</v>
      </c>
      <c r="H75" s="41" t="str">
        <f t="shared" si="28"/>
        <v>Eligible</v>
      </c>
      <c r="I75" s="41">
        <f t="shared" si="29"/>
        <v>337.69364979032849</v>
      </c>
      <c r="J75" s="42">
        <f>VLOOKUP(A75,'[1]Table 2'!$A$3:$B$154,2,FALSE)</f>
        <v>90.1</v>
      </c>
      <c r="K75" s="41">
        <f t="shared" si="30"/>
        <v>0</v>
      </c>
      <c r="L75" s="43">
        <f t="shared" si="22"/>
        <v>0.79822812846068658</v>
      </c>
      <c r="M75" s="43">
        <f t="shared" si="23"/>
        <v>0.39911406423034329</v>
      </c>
      <c r="N75" s="44">
        <f>VLOOKUP(A75,'[1]BRMA LA Names'!$A$2:$B$153,2,FALSE)</f>
        <v>924.19894109318193</v>
      </c>
      <c r="O75" s="45">
        <f t="shared" si="24"/>
        <v>2.0469522504832378</v>
      </c>
      <c r="P75" s="45">
        <f t="shared" si="25"/>
        <v>1.0234761252416189</v>
      </c>
      <c r="Q75" s="46">
        <f t="shared" si="31"/>
        <v>0.37793624161073824</v>
      </c>
      <c r="R75" s="47">
        <f>VLOOKUP(B75,[2]Sheet1!$B$3:$C$15,2,FALSE)</f>
        <v>0.35227920610439672</v>
      </c>
      <c r="S75" s="1"/>
      <c r="T75" s="1"/>
    </row>
    <row r="76" spans="1:20" ht="14.25" thickTop="1" thickBot="1" x14ac:dyDescent="0.25">
      <c r="A76" s="1" t="s">
        <v>74</v>
      </c>
      <c r="B76" s="1" t="s">
        <v>44</v>
      </c>
      <c r="C76" s="41">
        <f>VLOOKUP($A76,'[1]LHA Rates 2020 C19 uprate'!$A$3:$D$172,3,FALSE)</f>
        <v>78.59</v>
      </c>
      <c r="D76" s="41">
        <f>VLOOKUP($A76,'[1]LHA Rates 2020 C19 uprate'!$A$3:$D$172,4,FALSE)</f>
        <v>341.49243409569277</v>
      </c>
      <c r="E76" s="41">
        <v>342.72</v>
      </c>
      <c r="F76" s="41">
        <f t="shared" si="26"/>
        <v>684.21243409569274</v>
      </c>
      <c r="G76" s="41">
        <f t="shared" si="27"/>
        <v>396.53249999999997</v>
      </c>
      <c r="H76" s="41" t="str">
        <f t="shared" si="28"/>
        <v>Eligible</v>
      </c>
      <c r="I76" s="41">
        <f t="shared" si="29"/>
        <v>287.67993409569277</v>
      </c>
      <c r="J76" s="42">
        <f>VLOOKUP(A76,'[1]Table 2'!$A$3:$B$154,2,FALSE)</f>
        <v>78.59</v>
      </c>
      <c r="K76" s="41">
        <f t="shared" si="30"/>
        <v>0</v>
      </c>
      <c r="L76" s="43">
        <f t="shared" si="22"/>
        <v>0.6962569213732005</v>
      </c>
      <c r="M76" s="43">
        <f t="shared" si="23"/>
        <v>0.34812846068660025</v>
      </c>
      <c r="N76" s="44">
        <f>VLOOKUP(A76,'[1]BRMA LA Names'!$A$2:$B$153,2,FALSE)</f>
        <v>801.87026373620256</v>
      </c>
      <c r="O76" s="45">
        <f t="shared" si="24"/>
        <v>1.7760138731698838</v>
      </c>
      <c r="P76" s="45">
        <f t="shared" si="25"/>
        <v>0.8880069365849419</v>
      </c>
      <c r="Q76" s="46">
        <f t="shared" si="31"/>
        <v>0.32965604026845641</v>
      </c>
      <c r="R76" s="47">
        <f>VLOOKUP(B76,[2]Sheet1!$B$3:$C$15,2,FALSE)</f>
        <v>0.31126051422229023</v>
      </c>
      <c r="S76" s="1"/>
      <c r="T76" s="1"/>
    </row>
    <row r="77" spans="1:20" ht="14.25" thickTop="1" thickBot="1" x14ac:dyDescent="0.25">
      <c r="A77" s="1" t="s">
        <v>75</v>
      </c>
      <c r="B77" s="1" t="s">
        <v>28</v>
      </c>
      <c r="C77" s="41">
        <f>VLOOKUP($A77,'[1]LHA Rates 2020 C19 uprate'!$A$3:$D$172,3,FALSE)</f>
        <v>78.02</v>
      </c>
      <c r="D77" s="41">
        <f>VLOOKUP($A77,'[1]LHA Rates 2020 C19 uprate'!$A$3:$D$172,4,FALSE)</f>
        <v>339.01564713253532</v>
      </c>
      <c r="E77" s="41">
        <v>342.72</v>
      </c>
      <c r="F77" s="41">
        <f t="shared" si="26"/>
        <v>681.73564713253541</v>
      </c>
      <c r="G77" s="41">
        <f t="shared" si="27"/>
        <v>396.53249999999997</v>
      </c>
      <c r="H77" s="41" t="str">
        <f t="shared" si="28"/>
        <v>Eligible</v>
      </c>
      <c r="I77" s="41">
        <f t="shared" si="29"/>
        <v>285.20314713253543</v>
      </c>
      <c r="J77" s="42">
        <f>VLOOKUP(A77,'[1]Table 2'!$A$3:$B$154,2,FALSE)</f>
        <v>78.02</v>
      </c>
      <c r="K77" s="41">
        <f t="shared" si="30"/>
        <v>0</v>
      </c>
      <c r="L77" s="43">
        <f t="shared" si="22"/>
        <v>0.69120708748615722</v>
      </c>
      <c r="M77" s="43">
        <f t="shared" si="23"/>
        <v>0.34560354374307861</v>
      </c>
      <c r="N77" s="44">
        <f>VLOOKUP(A77,'[1]BRMA LA Names'!$A$2:$B$153,2,FALSE)</f>
        <v>871.45112931881931</v>
      </c>
      <c r="O77" s="45">
        <f t="shared" si="24"/>
        <v>1.9301243174281713</v>
      </c>
      <c r="P77" s="45">
        <f t="shared" si="25"/>
        <v>0.96506215871408563</v>
      </c>
      <c r="Q77" s="46">
        <f t="shared" si="31"/>
        <v>0.3272651006711409</v>
      </c>
      <c r="R77" s="47">
        <f>VLOOKUP(B77,[2]Sheet1!$B$3:$C$15,2,FALSE)</f>
        <v>0.3508700622168312</v>
      </c>
      <c r="S77" s="1"/>
      <c r="T77" s="1"/>
    </row>
    <row r="78" spans="1:20" ht="14.25" thickTop="1" thickBot="1" x14ac:dyDescent="0.25">
      <c r="A78" s="1" t="s">
        <v>79</v>
      </c>
      <c r="B78" s="1" t="s">
        <v>44</v>
      </c>
      <c r="C78" s="41">
        <f>VLOOKUP($A78,'[1]LHA Rates 2020 C19 uprate'!$A$3:$D$172,3,FALSE)</f>
        <v>89.75</v>
      </c>
      <c r="D78" s="41">
        <f>VLOOKUP($A78,'[1]LHA Rates 2020 C19 uprate'!$A$3:$D$172,4,FALSE)</f>
        <v>389.98531569014409</v>
      </c>
      <c r="E78" s="41">
        <v>342.72</v>
      </c>
      <c r="F78" s="41">
        <f t="shared" si="26"/>
        <v>732.70531569014406</v>
      </c>
      <c r="G78" s="41">
        <f t="shared" si="27"/>
        <v>396.53249999999997</v>
      </c>
      <c r="H78" s="41" t="str">
        <f t="shared" si="28"/>
        <v>Eligible</v>
      </c>
      <c r="I78" s="41">
        <f t="shared" si="29"/>
        <v>336.17281569014409</v>
      </c>
      <c r="J78" s="42">
        <f>VLOOKUP(A78,'[1]Table 2'!$A$3:$B$154,2,FALSE)</f>
        <v>89.75</v>
      </c>
      <c r="K78" s="41">
        <f t="shared" si="30"/>
        <v>0</v>
      </c>
      <c r="L78" s="43">
        <f t="shared" si="22"/>
        <v>0.7951273532668881</v>
      </c>
      <c r="M78" s="43">
        <f t="shared" si="23"/>
        <v>0.39756367663344405</v>
      </c>
      <c r="N78" s="44"/>
      <c r="O78" s="45"/>
      <c r="P78" s="45"/>
      <c r="Q78" s="46">
        <f t="shared" si="31"/>
        <v>0.37646812080536912</v>
      </c>
      <c r="R78" s="47">
        <f>VLOOKUP(B78,[2]Sheet1!$B$3:$C$15,2,FALSE)</f>
        <v>0.31126051422229023</v>
      </c>
      <c r="S78" s="1"/>
      <c r="T78" s="1"/>
    </row>
    <row r="79" spans="1:20" ht="14.25" thickTop="1" thickBot="1" x14ac:dyDescent="0.25">
      <c r="A79" s="1" t="s">
        <v>80</v>
      </c>
      <c r="B79" s="1" t="s">
        <v>47</v>
      </c>
      <c r="C79" s="41">
        <f>VLOOKUP($A79,'[1]LHA Rates 2020 C19 uprate'!$A$3:$D$172,3,FALSE)</f>
        <v>71.34</v>
      </c>
      <c r="D79" s="41">
        <f>VLOOKUP($A79,'[1]LHA Rates 2020 C19 uprate'!$A$3:$D$172,4,FALSE)</f>
        <v>309.98944202044436</v>
      </c>
      <c r="E79" s="41">
        <v>342.72</v>
      </c>
      <c r="F79" s="41">
        <f t="shared" si="26"/>
        <v>652.70944202044438</v>
      </c>
      <c r="G79" s="41">
        <f t="shared" si="27"/>
        <v>396.53249999999997</v>
      </c>
      <c r="H79" s="41" t="str">
        <f t="shared" si="28"/>
        <v>Eligible</v>
      </c>
      <c r="I79" s="41">
        <f t="shared" si="29"/>
        <v>256.17694202044441</v>
      </c>
      <c r="J79" s="42">
        <f>VLOOKUP(A79,'[1]Table 2'!$A$3:$B$154,2,FALSE)</f>
        <v>71.34</v>
      </c>
      <c r="K79" s="41">
        <f t="shared" si="30"/>
        <v>0</v>
      </c>
      <c r="L79" s="43">
        <f t="shared" si="22"/>
        <v>0.63202657807308971</v>
      </c>
      <c r="M79" s="43">
        <f t="shared" si="23"/>
        <v>0.31601328903654485</v>
      </c>
      <c r="N79" s="44">
        <f>VLOOKUP(A79,'[1]BRMA LA Names'!$A$2:$B$153,2,FALSE)</f>
        <v>765.88708544296094</v>
      </c>
      <c r="O79" s="45">
        <f t="shared" ref="O79:O94" si="32">(N79/4)/(6.45*17.5)</f>
        <v>1.6963169112800907</v>
      </c>
      <c r="P79" s="45">
        <f t="shared" ref="P79:P94" si="33">(N79/4)/(6.45*35)</f>
        <v>0.84815845564004533</v>
      </c>
      <c r="Q79" s="46">
        <f t="shared" si="31"/>
        <v>0.29924496644295301</v>
      </c>
      <c r="R79" s="47">
        <f>VLOOKUP(B79,[2]Sheet1!$B$3:$C$15,2,FALSE)</f>
        <v>0.35227920610439672</v>
      </c>
      <c r="S79" s="1"/>
      <c r="T79" s="1"/>
    </row>
    <row r="80" spans="1:20" ht="14.25" thickTop="1" thickBot="1" x14ac:dyDescent="0.25">
      <c r="A80" s="1" t="s">
        <v>81</v>
      </c>
      <c r="B80" s="1" t="s">
        <v>50</v>
      </c>
      <c r="C80" s="41">
        <f>VLOOKUP($A80,'[1]LHA Rates 2020 C19 uprate'!$A$3:$D$172,3,FALSE)</f>
        <v>77.5</v>
      </c>
      <c r="D80" s="41">
        <f>VLOOKUP($A80,'[1]LHA Rates 2020 C19 uprate'!$A$3:$D$172,4,FALSE)</f>
        <v>336.75612218368991</v>
      </c>
      <c r="E80" s="41">
        <v>342.72</v>
      </c>
      <c r="F80" s="41">
        <f t="shared" si="26"/>
        <v>679.47612218368999</v>
      </c>
      <c r="G80" s="41">
        <f t="shared" si="27"/>
        <v>396.53249999999997</v>
      </c>
      <c r="H80" s="41" t="str">
        <f t="shared" si="28"/>
        <v>Eligible</v>
      </c>
      <c r="I80" s="41">
        <f t="shared" si="29"/>
        <v>282.94362218369002</v>
      </c>
      <c r="J80" s="42">
        <f>VLOOKUP(A80,'[1]Table 2'!$A$3:$B$154,2,FALSE)</f>
        <v>77.5</v>
      </c>
      <c r="K80" s="41">
        <f t="shared" si="30"/>
        <v>0</v>
      </c>
      <c r="L80" s="43">
        <f t="shared" si="22"/>
        <v>0.6866002214839424</v>
      </c>
      <c r="M80" s="43">
        <f t="shared" si="23"/>
        <v>0.3433001107419712</v>
      </c>
      <c r="N80" s="44">
        <f>VLOOKUP(A80,'[1]BRMA LA Names'!$A$2:$B$153,2,FALSE)</f>
        <v>640.8587633346142</v>
      </c>
      <c r="O80" s="45">
        <f t="shared" si="32"/>
        <v>1.4193992543402307</v>
      </c>
      <c r="P80" s="45">
        <f t="shared" si="33"/>
        <v>0.70969962717011537</v>
      </c>
      <c r="Q80" s="46">
        <f t="shared" si="31"/>
        <v>0.32508389261744963</v>
      </c>
      <c r="R80" s="47">
        <f>VLOOKUP(B80,[2]Sheet1!$B$3:$C$15,2,FALSE)</f>
        <v>0.26242329205386095</v>
      </c>
      <c r="S80" s="1"/>
      <c r="T80" s="1"/>
    </row>
    <row r="81" spans="1:20" ht="14.25" thickTop="1" thickBot="1" x14ac:dyDescent="0.25">
      <c r="A81" s="1" t="s">
        <v>87</v>
      </c>
      <c r="B81" s="1" t="s">
        <v>28</v>
      </c>
      <c r="C81" s="41">
        <f>VLOOKUP($A81,'[1]LHA Rates 2020 C19 uprate'!$A$3:$D$172,3,FALSE)</f>
        <v>65</v>
      </c>
      <c r="D81" s="41">
        <f>VLOOKUP($A81,'[1]LHA Rates 2020 C19 uprate'!$A$3:$D$172,4,FALSE)</f>
        <v>282.44061860567541</v>
      </c>
      <c r="E81" s="41">
        <v>342.72</v>
      </c>
      <c r="F81" s="41">
        <f t="shared" si="26"/>
        <v>625.16061860567538</v>
      </c>
      <c r="G81" s="41">
        <f t="shared" si="27"/>
        <v>396.53249999999997</v>
      </c>
      <c r="H81" s="41" t="str">
        <f t="shared" si="28"/>
        <v>Eligible</v>
      </c>
      <c r="I81" s="41">
        <f t="shared" si="29"/>
        <v>228.62811860567541</v>
      </c>
      <c r="J81" s="42">
        <f>VLOOKUP(A81,'[1]Table 2'!$A$3:$B$154,2,FALSE)</f>
        <v>65</v>
      </c>
      <c r="K81" s="41">
        <f t="shared" si="30"/>
        <v>0</v>
      </c>
      <c r="L81" s="43">
        <f t="shared" si="22"/>
        <v>0.57585825027685489</v>
      </c>
      <c r="M81" s="43">
        <f t="shared" si="23"/>
        <v>0.28792912513842744</v>
      </c>
      <c r="N81" s="44">
        <f>VLOOKUP(A81,'[1]BRMA LA Names'!$A$2:$B$153,2,FALSE)</f>
        <v>615.14197363681376</v>
      </c>
      <c r="O81" s="45">
        <f t="shared" si="32"/>
        <v>1.3624406946551799</v>
      </c>
      <c r="P81" s="45">
        <f t="shared" si="33"/>
        <v>0.68122034732758996</v>
      </c>
      <c r="Q81" s="46">
        <f t="shared" si="31"/>
        <v>0.2726510067114094</v>
      </c>
      <c r="R81" s="47">
        <f>VLOOKUP(B81,[2]Sheet1!$B$3:$C$15,2,FALSE)</f>
        <v>0.3508700622168312</v>
      </c>
      <c r="S81" s="1"/>
      <c r="T81" s="1"/>
    </row>
    <row r="82" spans="1:20" ht="14.25" thickTop="1" thickBot="1" x14ac:dyDescent="0.25">
      <c r="A82" s="1" t="s">
        <v>89</v>
      </c>
      <c r="B82" s="1" t="s">
        <v>57</v>
      </c>
      <c r="C82" s="41">
        <f>VLOOKUP($A82,'[1]LHA Rates 2020 C19 uprate'!$A$3:$D$172,3,FALSE)</f>
        <v>82.85</v>
      </c>
      <c r="D82" s="41">
        <f>VLOOKUP($A82,'[1]LHA Rates 2020 C19 uprate'!$A$3:$D$172,4,FALSE)</f>
        <v>360.00315771508008</v>
      </c>
      <c r="E82" s="41">
        <v>342.72</v>
      </c>
      <c r="F82" s="41">
        <f t="shared" si="26"/>
        <v>702.72315771508011</v>
      </c>
      <c r="G82" s="41">
        <f t="shared" si="27"/>
        <v>396.53249999999997</v>
      </c>
      <c r="H82" s="41" t="str">
        <f t="shared" si="28"/>
        <v>Eligible</v>
      </c>
      <c r="I82" s="41">
        <f t="shared" si="29"/>
        <v>306.19065771508014</v>
      </c>
      <c r="J82" s="42">
        <f>VLOOKUP(A82,'[1]Table 2'!$A$3:$B$154,2,FALSE)</f>
        <v>82.85</v>
      </c>
      <c r="K82" s="41">
        <f t="shared" si="30"/>
        <v>0</v>
      </c>
      <c r="L82" s="43">
        <f t="shared" si="22"/>
        <v>0.73399778516057579</v>
      </c>
      <c r="M82" s="43">
        <f t="shared" si="23"/>
        <v>0.36699889258028789</v>
      </c>
      <c r="N82" s="44">
        <f>VLOOKUP(A82,'[1]BRMA LA Names'!$A$2:$B$153,2,FALSE)</f>
        <v>755.7463055558087</v>
      </c>
      <c r="O82" s="45">
        <f t="shared" si="32"/>
        <v>1.6738567121944823</v>
      </c>
      <c r="P82" s="45">
        <f t="shared" si="33"/>
        <v>0.83692835609724114</v>
      </c>
      <c r="Q82" s="46">
        <f t="shared" si="31"/>
        <v>0.34752516778523485</v>
      </c>
      <c r="R82" s="47">
        <f>VLOOKUP(B82,[2]Sheet1!$B$3:$C$15,2,FALSE)</f>
        <v>0.23497217960382227</v>
      </c>
      <c r="S82" s="1"/>
      <c r="T82" s="1"/>
    </row>
    <row r="83" spans="1:20" ht="14.25" thickTop="1" thickBot="1" x14ac:dyDescent="0.25">
      <c r="A83" s="1" t="s">
        <v>90</v>
      </c>
      <c r="B83" s="1" t="s">
        <v>57</v>
      </c>
      <c r="C83" s="41">
        <f>VLOOKUP($A83,'[1]LHA Rates 2020 C19 uprate'!$A$3:$D$172,3,FALSE)</f>
        <v>64.25</v>
      </c>
      <c r="D83" s="41">
        <f>VLOOKUP($A83,'[1]LHA Rates 2020 C19 uprate'!$A$3:$D$172,4,FALSE)</f>
        <v>279.18168839099451</v>
      </c>
      <c r="E83" s="41">
        <v>342.72</v>
      </c>
      <c r="F83" s="41">
        <f t="shared" si="26"/>
        <v>621.90168839099454</v>
      </c>
      <c r="G83" s="41">
        <f t="shared" si="27"/>
        <v>396.53249999999997</v>
      </c>
      <c r="H83" s="41" t="str">
        <f t="shared" si="28"/>
        <v>Eligible</v>
      </c>
      <c r="I83" s="41">
        <f t="shared" si="29"/>
        <v>225.36918839099457</v>
      </c>
      <c r="J83" s="42">
        <f>VLOOKUP(A83,'[1]Table 2'!$A$3:$B$154,2,FALSE)</f>
        <v>64.25</v>
      </c>
      <c r="K83" s="41">
        <f t="shared" si="30"/>
        <v>0</v>
      </c>
      <c r="L83" s="43">
        <f t="shared" si="22"/>
        <v>0.56921373200442971</v>
      </c>
      <c r="M83" s="43">
        <f t="shared" si="23"/>
        <v>0.28460686600221485</v>
      </c>
      <c r="N83" s="44">
        <f>VLOOKUP(A83,'[1]BRMA LA Names'!$A$2:$B$153,2,FALSE)</f>
        <v>572.97070448388752</v>
      </c>
      <c r="O83" s="45">
        <f t="shared" si="32"/>
        <v>1.2690381051691861</v>
      </c>
      <c r="P83" s="45">
        <f t="shared" si="33"/>
        <v>0.63451905258459307</v>
      </c>
      <c r="Q83" s="46">
        <f t="shared" si="31"/>
        <v>0.26950503355704697</v>
      </c>
      <c r="R83" s="47">
        <f>VLOOKUP(B83,[2]Sheet1!$B$3:$C$15,2,FALSE)</f>
        <v>0.23497217960382227</v>
      </c>
      <c r="S83" s="1"/>
      <c r="T83" s="1"/>
    </row>
    <row r="84" spans="1:20" ht="14.25" thickTop="1" thickBot="1" x14ac:dyDescent="0.25">
      <c r="A84" s="1" t="s">
        <v>91</v>
      </c>
      <c r="B84" s="1" t="s">
        <v>28</v>
      </c>
      <c r="C84" s="41">
        <f>VLOOKUP($A84,'[1]LHA Rates 2020 C19 uprate'!$A$3:$D$172,3,FALSE)</f>
        <v>103.56</v>
      </c>
      <c r="D84" s="41">
        <f>VLOOKUP($A84,'[1]LHA Rates 2020 C19 uprate'!$A$3:$D$172,4,FALSE)</f>
        <v>449.99308404313456</v>
      </c>
      <c r="E84" s="41">
        <v>342.72</v>
      </c>
      <c r="F84" s="41">
        <f t="shared" si="26"/>
        <v>792.71308404313459</v>
      </c>
      <c r="G84" s="41">
        <f t="shared" si="27"/>
        <v>396.53249999999997</v>
      </c>
      <c r="H84" s="41" t="str">
        <f t="shared" si="28"/>
        <v>Eligible</v>
      </c>
      <c r="I84" s="41">
        <f t="shared" si="29"/>
        <v>396.18058404313462</v>
      </c>
      <c r="J84" s="42">
        <f>VLOOKUP(A84,'[1]Table 2'!$A$3:$B$154,2,FALSE)</f>
        <v>103.56</v>
      </c>
      <c r="K84" s="41">
        <f t="shared" si="30"/>
        <v>0</v>
      </c>
      <c r="L84" s="43">
        <f t="shared" si="22"/>
        <v>0.9174750830564784</v>
      </c>
      <c r="M84" s="43">
        <f t="shared" si="23"/>
        <v>0.4587375415282392</v>
      </c>
      <c r="N84" s="44">
        <f>VLOOKUP(A84,'[1]BRMA LA Names'!$A$2:$B$153,2,FALSE)</f>
        <v>1151.3407273235696</v>
      </c>
      <c r="O84" s="45">
        <f t="shared" si="32"/>
        <v>2.5500348334962784</v>
      </c>
      <c r="P84" s="45">
        <f t="shared" si="33"/>
        <v>1.2750174167481392</v>
      </c>
      <c r="Q84" s="46">
        <f t="shared" si="31"/>
        <v>0.4343959731543624</v>
      </c>
      <c r="R84" s="47">
        <f>VLOOKUP(B84,[2]Sheet1!$B$3:$C$15,2,FALSE)</f>
        <v>0.3508700622168312</v>
      </c>
      <c r="S84" s="1"/>
      <c r="T84" s="1"/>
    </row>
    <row r="85" spans="1:20" ht="14.25" thickTop="1" thickBot="1" x14ac:dyDescent="0.25">
      <c r="A85" s="1" t="s">
        <v>93</v>
      </c>
      <c r="B85" s="1" t="s">
        <v>50</v>
      </c>
      <c r="C85" s="41">
        <f>VLOOKUP($A85,'[1]LHA Rates 2020 C19 uprate'!$A$3:$D$172,3,FALSE)</f>
        <v>67.08</v>
      </c>
      <c r="D85" s="41">
        <f>VLOOKUP($A85,'[1]LHA Rates 2020 C19 uprate'!$A$3:$D$172,4,FALSE)</f>
        <v>291.47871840105699</v>
      </c>
      <c r="E85" s="41">
        <v>342.72</v>
      </c>
      <c r="F85" s="41">
        <f t="shared" si="26"/>
        <v>634.19871840105702</v>
      </c>
      <c r="G85" s="41">
        <f t="shared" si="27"/>
        <v>396.53249999999997</v>
      </c>
      <c r="H85" s="41" t="str">
        <f t="shared" si="28"/>
        <v>Eligible</v>
      </c>
      <c r="I85" s="41">
        <f t="shared" si="29"/>
        <v>237.66621840105705</v>
      </c>
      <c r="J85" s="42">
        <f>VLOOKUP(A85,'[1]Table 2'!$A$3:$B$154,2,FALSE)</f>
        <v>67.08</v>
      </c>
      <c r="K85" s="41">
        <f t="shared" si="30"/>
        <v>0</v>
      </c>
      <c r="L85" s="43">
        <f t="shared" ref="L85:L116" si="34">$C85/(6.45*17.5)</f>
        <v>0.59428571428571431</v>
      </c>
      <c r="M85" s="43">
        <f t="shared" ref="M85:M116" si="35">$C85/(6.45*35)</f>
        <v>0.29714285714285715</v>
      </c>
      <c r="N85" s="44">
        <f>VLOOKUP(A85,'[1]BRMA LA Names'!$A$2:$B$153,2,FALSE)</f>
        <v>569.4904868393246</v>
      </c>
      <c r="O85" s="45">
        <f t="shared" si="32"/>
        <v>1.2613299819254145</v>
      </c>
      <c r="P85" s="45">
        <f t="shared" si="33"/>
        <v>0.63066499096270723</v>
      </c>
      <c r="Q85" s="46">
        <f t="shared" si="31"/>
        <v>0.28137583892617446</v>
      </c>
      <c r="R85" s="47">
        <f>VLOOKUP(B85,[2]Sheet1!$B$3:$C$15,2,FALSE)</f>
        <v>0.26242329205386095</v>
      </c>
      <c r="S85" s="1"/>
      <c r="T85" s="1"/>
    </row>
    <row r="86" spans="1:20" ht="14.25" thickTop="1" thickBot="1" x14ac:dyDescent="0.25">
      <c r="A86" s="1" t="s">
        <v>94</v>
      </c>
      <c r="B86" s="1" t="s">
        <v>44</v>
      </c>
      <c r="C86" s="41">
        <f>VLOOKUP($A86,'[1]LHA Rates 2020 C19 uprate'!$A$3:$D$172,3,FALSE)</f>
        <v>96.66</v>
      </c>
      <c r="D86" s="41">
        <f>VLOOKUP($A86,'[1]LHA Rates 2020 C19 uprate'!$A$3:$D$172,4,FALSE)</f>
        <v>420.01092606807055</v>
      </c>
      <c r="E86" s="41">
        <v>342.72</v>
      </c>
      <c r="F86" s="41">
        <f t="shared" si="26"/>
        <v>762.73092606807063</v>
      </c>
      <c r="G86" s="41">
        <f t="shared" si="27"/>
        <v>396.53249999999997</v>
      </c>
      <c r="H86" s="41" t="str">
        <f t="shared" si="28"/>
        <v>Eligible</v>
      </c>
      <c r="I86" s="41">
        <f t="shared" si="29"/>
        <v>366.19842606807066</v>
      </c>
      <c r="J86" s="42">
        <f>VLOOKUP(A86,'[1]Table 2'!$A$3:$B$154,2,FALSE)</f>
        <v>96.66</v>
      </c>
      <c r="K86" s="41">
        <f t="shared" si="30"/>
        <v>0</v>
      </c>
      <c r="L86" s="43">
        <f t="shared" si="34"/>
        <v>0.85634551495016609</v>
      </c>
      <c r="M86" s="43">
        <f t="shared" si="35"/>
        <v>0.42817275747508304</v>
      </c>
      <c r="N86" s="44">
        <f>VLOOKUP(A86,'[1]BRMA LA Names'!$A$2:$B$153,2,FALSE)</f>
        <v>779.29750832271691</v>
      </c>
      <c r="O86" s="45">
        <f t="shared" si="32"/>
        <v>1.7260188445685867</v>
      </c>
      <c r="P86" s="45">
        <f t="shared" si="33"/>
        <v>0.86300942228429334</v>
      </c>
      <c r="Q86" s="46">
        <f t="shared" si="31"/>
        <v>0.40545302013422818</v>
      </c>
      <c r="R86" s="47">
        <f>VLOOKUP(B86,[2]Sheet1!$B$3:$C$15,2,FALSE)</f>
        <v>0.31126051422229023</v>
      </c>
      <c r="S86" s="1"/>
      <c r="T86" s="1"/>
    </row>
    <row r="87" spans="1:20" ht="14.25" thickTop="1" thickBot="1" x14ac:dyDescent="0.25">
      <c r="A87" s="1" t="s">
        <v>95</v>
      </c>
      <c r="B87" s="1" t="s">
        <v>57</v>
      </c>
      <c r="C87" s="41">
        <f>VLOOKUP($A87,'[1]LHA Rates 2020 C19 uprate'!$A$3:$D$172,3,FALSE)</f>
        <v>65</v>
      </c>
      <c r="D87" s="41">
        <f>VLOOKUP($A87,'[1]LHA Rates 2020 C19 uprate'!$A$3:$D$172,4,FALSE)</f>
        <v>282.44061860567541</v>
      </c>
      <c r="E87" s="41">
        <v>342.72</v>
      </c>
      <c r="F87" s="41">
        <f t="shared" si="26"/>
        <v>625.16061860567538</v>
      </c>
      <c r="G87" s="41">
        <f t="shared" si="27"/>
        <v>396.53249999999997</v>
      </c>
      <c r="H87" s="41" t="str">
        <f t="shared" si="28"/>
        <v>Eligible</v>
      </c>
      <c r="I87" s="41">
        <f t="shared" si="29"/>
        <v>228.62811860567541</v>
      </c>
      <c r="J87" s="42">
        <f>VLOOKUP(A87,'[1]Table 2'!$A$3:$B$154,2,FALSE)</f>
        <v>65</v>
      </c>
      <c r="K87" s="41">
        <f t="shared" si="30"/>
        <v>0</v>
      </c>
      <c r="L87" s="43">
        <f t="shared" si="34"/>
        <v>0.57585825027685489</v>
      </c>
      <c r="M87" s="43">
        <f t="shared" si="35"/>
        <v>0.28792912513842744</v>
      </c>
      <c r="N87" s="44">
        <f>VLOOKUP(A87,'[1]BRMA LA Names'!$A$2:$B$153,2,FALSE)</f>
        <v>564.75607072784612</v>
      </c>
      <c r="O87" s="45">
        <f t="shared" si="32"/>
        <v>1.25084401047142</v>
      </c>
      <c r="P87" s="45">
        <f t="shared" si="33"/>
        <v>0.62542200523571001</v>
      </c>
      <c r="Q87" s="46">
        <f t="shared" si="31"/>
        <v>0.2726510067114094</v>
      </c>
      <c r="R87" s="47">
        <f>VLOOKUP(B87,[2]Sheet1!$B$3:$C$15,2,FALSE)</f>
        <v>0.23497217960382227</v>
      </c>
      <c r="S87" s="1"/>
      <c r="T87" s="1"/>
    </row>
    <row r="88" spans="1:20" ht="14.25" thickTop="1" thickBot="1" x14ac:dyDescent="0.25">
      <c r="A88" s="1" t="s">
        <v>96</v>
      </c>
      <c r="B88" s="1" t="s">
        <v>44</v>
      </c>
      <c r="C88" s="41">
        <f>VLOOKUP($A88,'[1]LHA Rates 2020 C19 uprate'!$A$3:$D$172,3,FALSE)</f>
        <v>78.59</v>
      </c>
      <c r="D88" s="41">
        <f>VLOOKUP($A88,'[1]LHA Rates 2020 C19 uprate'!$A$3:$D$172,4,FALSE)</f>
        <v>341.49243409569277</v>
      </c>
      <c r="E88" s="41">
        <v>342.72</v>
      </c>
      <c r="F88" s="41">
        <f t="shared" si="26"/>
        <v>684.21243409569274</v>
      </c>
      <c r="G88" s="41">
        <f t="shared" si="27"/>
        <v>396.53249999999997</v>
      </c>
      <c r="H88" s="41" t="str">
        <f t="shared" si="28"/>
        <v>Eligible</v>
      </c>
      <c r="I88" s="41">
        <f t="shared" si="29"/>
        <v>287.67993409569277</v>
      </c>
      <c r="J88" s="42">
        <f>VLOOKUP(A88,'[1]Table 2'!$A$3:$B$154,2,FALSE)</f>
        <v>78.59</v>
      </c>
      <c r="K88" s="41">
        <f t="shared" si="30"/>
        <v>0</v>
      </c>
      <c r="L88" s="43">
        <f t="shared" si="34"/>
        <v>0.6962569213732005</v>
      </c>
      <c r="M88" s="43">
        <f t="shared" si="35"/>
        <v>0.34812846068660025</v>
      </c>
      <c r="N88" s="44">
        <f>VLOOKUP(A88,'[1]BRMA LA Names'!$A$2:$B$153,2,FALSE)</f>
        <v>625.32403760268562</v>
      </c>
      <c r="O88" s="45">
        <f t="shared" si="32"/>
        <v>1.384992331345926</v>
      </c>
      <c r="P88" s="45">
        <f t="shared" si="33"/>
        <v>0.69249616567296302</v>
      </c>
      <c r="Q88" s="46">
        <f t="shared" si="31"/>
        <v>0.32965604026845641</v>
      </c>
      <c r="R88" s="47">
        <f>VLOOKUP(B88,[2]Sheet1!$B$3:$C$15,2,FALSE)</f>
        <v>0.31126051422229023</v>
      </c>
      <c r="S88" s="1"/>
      <c r="T88" s="1"/>
    </row>
    <row r="89" spans="1:20" ht="14.25" thickTop="1" thickBot="1" x14ac:dyDescent="0.25">
      <c r="A89" s="1" t="s">
        <v>98</v>
      </c>
      <c r="B89" s="1" t="s">
        <v>57</v>
      </c>
      <c r="C89" s="41">
        <f>VLOOKUP($A89,'[1]LHA Rates 2020 C19 uprate'!$A$3:$D$172,3,FALSE)</f>
        <v>65.25</v>
      </c>
      <c r="D89" s="41">
        <f>VLOOKUP($A89,'[1]LHA Rates 2020 C19 uprate'!$A$3:$D$172,4,FALSE)</f>
        <v>283.52692867723567</v>
      </c>
      <c r="E89" s="41">
        <v>342.72</v>
      </c>
      <c r="F89" s="41">
        <f t="shared" si="26"/>
        <v>626.2469286772357</v>
      </c>
      <c r="G89" s="41">
        <f t="shared" si="27"/>
        <v>396.53249999999997</v>
      </c>
      <c r="H89" s="41" t="str">
        <f t="shared" si="28"/>
        <v>Eligible</v>
      </c>
      <c r="I89" s="41">
        <f t="shared" si="29"/>
        <v>229.71442867723573</v>
      </c>
      <c r="J89" s="42">
        <f>VLOOKUP(A89,'[1]Table 2'!$A$3:$B$154,2,FALSE)</f>
        <v>65.25</v>
      </c>
      <c r="K89" s="41">
        <f t="shared" si="30"/>
        <v>0</v>
      </c>
      <c r="L89" s="43">
        <f t="shared" si="34"/>
        <v>0.57807308970099669</v>
      </c>
      <c r="M89" s="43">
        <f t="shared" si="35"/>
        <v>0.28903654485049834</v>
      </c>
      <c r="N89" s="44">
        <f>VLOOKUP(A89,'[1]BRMA LA Names'!$A$2:$B$153,2,FALSE)</f>
        <v>438.6770399784765</v>
      </c>
      <c r="O89" s="45">
        <f t="shared" si="32"/>
        <v>0.97159920261013621</v>
      </c>
      <c r="P89" s="45">
        <f t="shared" si="33"/>
        <v>0.48579960130506811</v>
      </c>
      <c r="Q89" s="46">
        <f t="shared" si="31"/>
        <v>0.2736996644295302</v>
      </c>
      <c r="R89" s="47">
        <f>VLOOKUP(B89,[2]Sheet1!$B$3:$C$15,2,FALSE)</f>
        <v>0.23497217960382227</v>
      </c>
      <c r="S89" s="1"/>
      <c r="T89" s="1"/>
    </row>
    <row r="90" spans="1:20" ht="14.25" thickTop="1" thickBot="1" x14ac:dyDescent="0.25">
      <c r="A90" s="1" t="s">
        <v>99</v>
      </c>
      <c r="B90" s="1" t="s">
        <v>60</v>
      </c>
      <c r="C90" s="41">
        <f>VLOOKUP($A90,'[1]LHA Rates 2020 C19 uprate'!$A$3:$D$172,3,FALSE)</f>
        <v>62.75</v>
      </c>
      <c r="D90" s="41">
        <f>VLOOKUP($A90,'[1]LHA Rates 2020 C19 uprate'!$A$3:$D$172,4,FALSE)</f>
        <v>272.66382796163282</v>
      </c>
      <c r="E90" s="41">
        <v>342.72</v>
      </c>
      <c r="F90" s="41">
        <f t="shared" si="26"/>
        <v>615.38382796163285</v>
      </c>
      <c r="G90" s="41">
        <f t="shared" si="27"/>
        <v>396.53249999999997</v>
      </c>
      <c r="H90" s="41" t="str">
        <f t="shared" si="28"/>
        <v>Eligible</v>
      </c>
      <c r="I90" s="41">
        <f t="shared" si="29"/>
        <v>218.85132796163288</v>
      </c>
      <c r="J90" s="42">
        <f>VLOOKUP(A90,'[1]Table 2'!$A$3:$B$154,2,FALSE)</f>
        <v>62.75</v>
      </c>
      <c r="K90" s="41">
        <f t="shared" si="30"/>
        <v>0</v>
      </c>
      <c r="L90" s="43">
        <f t="shared" si="34"/>
        <v>0.55592469545957923</v>
      </c>
      <c r="M90" s="43">
        <f t="shared" si="35"/>
        <v>0.27796234772978962</v>
      </c>
      <c r="N90" s="44">
        <f>VLOOKUP(A90,'[1]BRMA LA Names'!$A$2:$B$153,2,FALSE)</f>
        <v>469.30792965625716</v>
      </c>
      <c r="O90" s="45">
        <f t="shared" si="32"/>
        <v>1.0394417046650213</v>
      </c>
      <c r="P90" s="45">
        <f t="shared" si="33"/>
        <v>0.51972085233251064</v>
      </c>
      <c r="Q90" s="46">
        <f t="shared" si="31"/>
        <v>0.26321308724832215</v>
      </c>
      <c r="R90" s="47">
        <f>VLOOKUP(B90,[2]Sheet1!$B$3:$C$15,2,FALSE)</f>
        <v>0.22050053526245786</v>
      </c>
      <c r="S90" s="1"/>
      <c r="T90" s="1"/>
    </row>
    <row r="91" spans="1:20" ht="14.25" thickTop="1" thickBot="1" x14ac:dyDescent="0.25">
      <c r="A91" s="1" t="s">
        <v>102</v>
      </c>
      <c r="B91" s="1" t="s">
        <v>31</v>
      </c>
      <c r="C91" s="41">
        <f>VLOOKUP($A91,'[1]LHA Rates 2020 C19 uprate'!$A$3:$D$172,3,FALSE)</f>
        <v>70.5</v>
      </c>
      <c r="D91" s="41">
        <f>VLOOKUP($A91,'[1]LHA Rates 2020 C19 uprate'!$A$3:$D$172,4,FALSE)</f>
        <v>306.33944018000176</v>
      </c>
      <c r="E91" s="41">
        <v>342.72</v>
      </c>
      <c r="F91" s="41">
        <f t="shared" si="26"/>
        <v>649.05944018000173</v>
      </c>
      <c r="G91" s="41">
        <f t="shared" si="27"/>
        <v>396.53249999999997</v>
      </c>
      <c r="H91" s="41" t="str">
        <f t="shared" si="28"/>
        <v>Eligible</v>
      </c>
      <c r="I91" s="41">
        <f t="shared" si="29"/>
        <v>252.52694018000176</v>
      </c>
      <c r="J91" s="42">
        <f>VLOOKUP(A91,'[1]Table 2'!$A$3:$B$154,2,FALSE)</f>
        <v>70.5</v>
      </c>
      <c r="K91" s="41">
        <f t="shared" si="30"/>
        <v>0</v>
      </c>
      <c r="L91" s="43">
        <f t="shared" si="34"/>
        <v>0.62458471760797341</v>
      </c>
      <c r="M91" s="43">
        <f t="shared" si="35"/>
        <v>0.3122923588039867</v>
      </c>
      <c r="N91" s="44">
        <f>VLOOKUP(A91,'[1]BRMA LA Names'!$A$2:$B$153,2,FALSE)</f>
        <v>512.81992313432067</v>
      </c>
      <c r="O91" s="45">
        <f t="shared" si="32"/>
        <v>1.1358137832432351</v>
      </c>
      <c r="P91" s="45">
        <f t="shared" si="33"/>
        <v>0.56790689162161756</v>
      </c>
      <c r="Q91" s="46">
        <f t="shared" si="31"/>
        <v>0.29572147651006708</v>
      </c>
      <c r="R91" s="47">
        <f>VLOOKUP(B91,[2]Sheet1!$B$3:$C$15,2,FALSE)</f>
        <v>0.22050053526245786</v>
      </c>
      <c r="S91" s="1"/>
      <c r="T91" s="1"/>
    </row>
    <row r="92" spans="1:20" ht="14.25" thickTop="1" thickBot="1" x14ac:dyDescent="0.25">
      <c r="A92" s="1" t="s">
        <v>103</v>
      </c>
      <c r="B92" s="1" t="s">
        <v>47</v>
      </c>
      <c r="C92" s="41">
        <f>VLOOKUP($A92,'[1]LHA Rates 2020 C19 uprate'!$A$3:$D$172,3,FALSE)</f>
        <v>76.5</v>
      </c>
      <c r="D92" s="41">
        <f>VLOOKUP($A92,'[1]LHA Rates 2020 C19 uprate'!$A$3:$D$172,4,FALSE)</f>
        <v>332.41088189744875</v>
      </c>
      <c r="E92" s="41">
        <v>342.72</v>
      </c>
      <c r="F92" s="41">
        <f t="shared" si="26"/>
        <v>675.13088189744872</v>
      </c>
      <c r="G92" s="41">
        <f t="shared" si="27"/>
        <v>396.53249999999997</v>
      </c>
      <c r="H92" s="41" t="str">
        <f t="shared" si="28"/>
        <v>Eligible</v>
      </c>
      <c r="I92" s="41">
        <f t="shared" si="29"/>
        <v>278.59838189744875</v>
      </c>
      <c r="J92" s="42">
        <f>VLOOKUP(A92,'[1]Table 2'!$A$3:$B$154,2,FALSE)</f>
        <v>76.5</v>
      </c>
      <c r="K92" s="41">
        <f t="shared" si="30"/>
        <v>0</v>
      </c>
      <c r="L92" s="43">
        <f t="shared" si="34"/>
        <v>0.67774086378737541</v>
      </c>
      <c r="M92" s="43">
        <f t="shared" si="35"/>
        <v>0.33887043189368771</v>
      </c>
      <c r="N92" s="44">
        <f>VLOOKUP(A92,'[1]BRMA LA Names'!$A$2:$B$153,2,FALSE)</f>
        <v>954.60108370432954</v>
      </c>
      <c r="O92" s="45">
        <f t="shared" si="32"/>
        <v>2.1142881145167873</v>
      </c>
      <c r="P92" s="45">
        <f t="shared" si="33"/>
        <v>1.0571440572583937</v>
      </c>
      <c r="Q92" s="46">
        <f t="shared" si="31"/>
        <v>0.32088926174496646</v>
      </c>
      <c r="R92" s="47">
        <f>VLOOKUP(B92,[2]Sheet1!$B$3:$C$15,2,FALSE)</f>
        <v>0.35227920610439672</v>
      </c>
      <c r="S92" s="1"/>
      <c r="T92" s="1"/>
    </row>
    <row r="93" spans="1:20" ht="14.25" thickTop="1" thickBot="1" x14ac:dyDescent="0.25">
      <c r="A93" s="1" t="s">
        <v>104</v>
      </c>
      <c r="B93" s="1" t="s">
        <v>60</v>
      </c>
      <c r="C93" s="41">
        <f>VLOOKUP($A93,'[1]LHA Rates 2020 C19 uprate'!$A$3:$D$172,3,FALSE)</f>
        <v>75</v>
      </c>
      <c r="D93" s="41">
        <f>VLOOKUP($A93,'[1]LHA Rates 2020 C19 uprate'!$A$3:$D$172,4,FALSE)</f>
        <v>325.893021468087</v>
      </c>
      <c r="E93" s="41">
        <v>342.72</v>
      </c>
      <c r="F93" s="41">
        <f t="shared" si="26"/>
        <v>668.61302146808703</v>
      </c>
      <c r="G93" s="41">
        <f t="shared" si="27"/>
        <v>396.53249999999997</v>
      </c>
      <c r="H93" s="41" t="str">
        <f t="shared" si="28"/>
        <v>Eligible</v>
      </c>
      <c r="I93" s="41">
        <f t="shared" si="29"/>
        <v>272.08052146808706</v>
      </c>
      <c r="J93" s="42">
        <f>VLOOKUP(A93,'[1]Table 2'!$A$3:$B$154,2,FALSE)</f>
        <v>75</v>
      </c>
      <c r="K93" s="41">
        <f t="shared" si="30"/>
        <v>0</v>
      </c>
      <c r="L93" s="43">
        <f t="shared" si="34"/>
        <v>0.66445182724252494</v>
      </c>
      <c r="M93" s="43">
        <f t="shared" si="35"/>
        <v>0.33222591362126247</v>
      </c>
      <c r="N93" s="44">
        <f>VLOOKUP(A93,'[1]BRMA LA Names'!$A$2:$B$153,2,FALSE)</f>
        <v>748.96536173295681</v>
      </c>
      <c r="O93" s="45">
        <f t="shared" si="32"/>
        <v>1.6588380104827394</v>
      </c>
      <c r="P93" s="45">
        <f t="shared" si="33"/>
        <v>0.82941900524136969</v>
      </c>
      <c r="Q93" s="46">
        <f t="shared" si="31"/>
        <v>0.31459731543624159</v>
      </c>
      <c r="R93" s="47">
        <f>VLOOKUP(B93,[2]Sheet1!$B$3:$C$15,2,FALSE)</f>
        <v>0.22050053526245786</v>
      </c>
      <c r="S93" s="1"/>
      <c r="T93" s="1"/>
    </row>
    <row r="94" spans="1:20" ht="14.25" thickTop="1" thickBot="1" x14ac:dyDescent="0.25">
      <c r="A94" s="1" t="s">
        <v>105</v>
      </c>
      <c r="B94" s="1" t="s">
        <v>50</v>
      </c>
      <c r="C94" s="41">
        <f>VLOOKUP($A94,'[1]LHA Rates 2020 C19 uprate'!$A$3:$D$172,3,FALSE)</f>
        <v>77.55</v>
      </c>
      <c r="D94" s="41">
        <f>VLOOKUP($A94,'[1]LHA Rates 2020 C19 uprate'!$A$3:$D$172,4,FALSE)</f>
        <v>336.97338419800195</v>
      </c>
      <c r="E94" s="41">
        <v>342.72</v>
      </c>
      <c r="F94" s="41">
        <f t="shared" si="26"/>
        <v>679.69338419800192</v>
      </c>
      <c r="G94" s="41">
        <f t="shared" si="27"/>
        <v>396.53249999999997</v>
      </c>
      <c r="H94" s="41" t="str">
        <f t="shared" si="28"/>
        <v>Eligible</v>
      </c>
      <c r="I94" s="41">
        <f t="shared" si="29"/>
        <v>283.16088419800195</v>
      </c>
      <c r="J94" s="42">
        <f>VLOOKUP(A94,'[1]Table 2'!$A$3:$B$154,2,FALSE)</f>
        <v>77.55</v>
      </c>
      <c r="K94" s="41">
        <f t="shared" si="30"/>
        <v>0</v>
      </c>
      <c r="L94" s="43">
        <f t="shared" si="34"/>
        <v>0.68704318936877073</v>
      </c>
      <c r="M94" s="43">
        <f t="shared" si="35"/>
        <v>0.34352159468438537</v>
      </c>
      <c r="N94" s="44">
        <f>VLOOKUP(A94,'[1]BRMA LA Names'!$A$2:$B$153,2,FALSE)</f>
        <v>648.1837177480312</v>
      </c>
      <c r="O94" s="45">
        <f t="shared" si="32"/>
        <v>1.4356228521551078</v>
      </c>
      <c r="P94" s="45">
        <f t="shared" si="33"/>
        <v>0.71781142607755388</v>
      </c>
      <c r="Q94" s="46">
        <f t="shared" si="31"/>
        <v>0.32529362416107382</v>
      </c>
      <c r="R94" s="47">
        <f>VLOOKUP(B94,[2]Sheet1!$B$3:$C$15,2,FALSE)</f>
        <v>0.26242329205386095</v>
      </c>
      <c r="S94" s="1"/>
      <c r="T94" s="1"/>
    </row>
    <row r="95" spans="1:20" ht="14.25" thickTop="1" thickBot="1" x14ac:dyDescent="0.25">
      <c r="A95" s="1" t="s">
        <v>106</v>
      </c>
      <c r="B95" s="1" t="s">
        <v>28</v>
      </c>
      <c r="C95" s="41">
        <f>VLOOKUP($A95,'[1]LHA Rates 2020 C19 uprate'!$A$3:$D$172,3,FALSE)</f>
        <v>100.11</v>
      </c>
      <c r="D95" s="41">
        <f>VLOOKUP($A95,'[1]LHA Rates 2020 C19 uprate'!$A$3:$D$172,4,FALSE)</f>
        <v>435.00200505560252</v>
      </c>
      <c r="E95" s="41">
        <v>342.72</v>
      </c>
      <c r="F95" s="41">
        <f t="shared" si="26"/>
        <v>777.72200505560249</v>
      </c>
      <c r="G95" s="41">
        <f t="shared" si="27"/>
        <v>396.53249999999997</v>
      </c>
      <c r="H95" s="41" t="str">
        <f t="shared" si="28"/>
        <v>Eligible</v>
      </c>
      <c r="I95" s="41">
        <f t="shared" si="29"/>
        <v>381.18950505560252</v>
      </c>
      <c r="J95" s="42">
        <f>VLOOKUP(A95,'[1]Table 2'!$A$3:$B$154,2,FALSE)</f>
        <v>100.11</v>
      </c>
      <c r="K95" s="41">
        <f t="shared" si="30"/>
        <v>0</v>
      </c>
      <c r="L95" s="43">
        <f t="shared" si="34"/>
        <v>0.8869102990033223</v>
      </c>
      <c r="M95" s="43">
        <f t="shared" si="35"/>
        <v>0.44345514950166115</v>
      </c>
      <c r="N95" s="44"/>
      <c r="O95" s="45"/>
      <c r="P95" s="45"/>
      <c r="Q95" s="46">
        <f t="shared" si="31"/>
        <v>0.41992449664429526</v>
      </c>
      <c r="R95" s="47">
        <f>VLOOKUP(B95,[2]Sheet1!$B$3:$C$15,2,FALSE)</f>
        <v>0.3508700622168312</v>
      </c>
      <c r="S95" s="1"/>
      <c r="T95" s="1"/>
    </row>
    <row r="96" spans="1:20" ht="14.25" thickTop="1" thickBot="1" x14ac:dyDescent="0.25">
      <c r="A96" s="1" t="s">
        <v>107</v>
      </c>
      <c r="B96" s="1" t="s">
        <v>60</v>
      </c>
      <c r="C96" s="41">
        <f>VLOOKUP($A96,'[1]LHA Rates 2020 C19 uprate'!$A$3:$D$172,3,FALSE)</f>
        <v>70</v>
      </c>
      <c r="D96" s="41">
        <f>VLOOKUP($A96,'[1]LHA Rates 2020 C19 uprate'!$A$3:$D$172,4,FALSE)</f>
        <v>304.16682003688123</v>
      </c>
      <c r="E96" s="41">
        <v>342.72</v>
      </c>
      <c r="F96" s="41">
        <f t="shared" si="26"/>
        <v>646.88682003688132</v>
      </c>
      <c r="G96" s="41">
        <f t="shared" si="27"/>
        <v>396.53249999999997</v>
      </c>
      <c r="H96" s="41" t="str">
        <f t="shared" si="28"/>
        <v>Eligible</v>
      </c>
      <c r="I96" s="41">
        <f t="shared" si="29"/>
        <v>250.35432003688135</v>
      </c>
      <c r="J96" s="42">
        <f>VLOOKUP(A96,'[1]Table 2'!$A$3:$B$154,2,FALSE)</f>
        <v>70</v>
      </c>
      <c r="K96" s="41">
        <f t="shared" si="30"/>
        <v>0</v>
      </c>
      <c r="L96" s="43">
        <f t="shared" si="34"/>
        <v>0.62015503875968991</v>
      </c>
      <c r="M96" s="43">
        <f t="shared" si="35"/>
        <v>0.31007751937984496</v>
      </c>
      <c r="N96" s="44">
        <f>VLOOKUP(A96,'[1]BRMA LA Names'!$A$2:$B$153,2,FALSE)</f>
        <v>442.37193369364633</v>
      </c>
      <c r="O96" s="45">
        <f t="shared" ref="O96:O131" si="36">(N96/4)/(6.45*17.5)</f>
        <v>0.97978279887850794</v>
      </c>
      <c r="P96" s="45">
        <f t="shared" ref="P96:P131" si="37">(N96/4)/(6.45*35)</f>
        <v>0.48989139943925397</v>
      </c>
      <c r="Q96" s="46">
        <f t="shared" si="31"/>
        <v>0.2936241610738255</v>
      </c>
      <c r="R96" s="47">
        <f>VLOOKUP(B96,[2]Sheet1!$B$3:$C$15,2,FALSE)</f>
        <v>0.22050053526245786</v>
      </c>
      <c r="S96" s="1"/>
      <c r="T96" s="1"/>
    </row>
    <row r="97" spans="1:20" ht="14.25" thickTop="1" thickBot="1" x14ac:dyDescent="0.25">
      <c r="A97" s="1" t="s">
        <v>108</v>
      </c>
      <c r="B97" s="1" t="s">
        <v>47</v>
      </c>
      <c r="C97" s="41">
        <f>VLOOKUP($A97,'[1]LHA Rates 2020 C19 uprate'!$A$3:$D$172,3,FALSE)</f>
        <v>65.59</v>
      </c>
      <c r="D97" s="41">
        <f>VLOOKUP($A97,'[1]LHA Rates 2020 C19 uprate'!$A$3:$D$172,4,FALSE)</f>
        <v>285.00431037455769</v>
      </c>
      <c r="E97" s="41">
        <v>342.72</v>
      </c>
      <c r="F97" s="41">
        <f t="shared" si="26"/>
        <v>627.72431037455772</v>
      </c>
      <c r="G97" s="41">
        <f t="shared" si="27"/>
        <v>396.53249999999997</v>
      </c>
      <c r="H97" s="41" t="str">
        <f t="shared" si="28"/>
        <v>Eligible</v>
      </c>
      <c r="I97" s="41">
        <f t="shared" si="29"/>
        <v>231.19181037455775</v>
      </c>
      <c r="J97" s="42">
        <f>VLOOKUP(A97,'[1]Table 2'!$A$3:$B$154,2,FALSE)</f>
        <v>65.59</v>
      </c>
      <c r="K97" s="41">
        <f t="shared" si="30"/>
        <v>0</v>
      </c>
      <c r="L97" s="43">
        <f t="shared" si="34"/>
        <v>0.5810852713178295</v>
      </c>
      <c r="M97" s="43">
        <f t="shared" si="35"/>
        <v>0.29054263565891475</v>
      </c>
      <c r="N97" s="44">
        <f>VLOOKUP(A97,'[1]BRMA LA Names'!$A$2:$B$153,2,FALSE)</f>
        <v>773.4036557789708</v>
      </c>
      <c r="O97" s="45">
        <f t="shared" si="36"/>
        <v>1.7129649075946196</v>
      </c>
      <c r="P97" s="45">
        <f t="shared" si="37"/>
        <v>0.85648245379730981</v>
      </c>
      <c r="Q97" s="46">
        <f t="shared" si="31"/>
        <v>0.27512583892617448</v>
      </c>
      <c r="R97" s="47">
        <f>VLOOKUP(B97,[2]Sheet1!$B$3:$C$15,2,FALSE)</f>
        <v>0.35227920610439672</v>
      </c>
      <c r="S97" s="1"/>
      <c r="T97" s="1"/>
    </row>
    <row r="98" spans="1:20" ht="14.25" thickTop="1" thickBot="1" x14ac:dyDescent="0.25">
      <c r="A98" s="1" t="s">
        <v>114</v>
      </c>
      <c r="B98" s="1" t="s">
        <v>47</v>
      </c>
      <c r="C98" s="41">
        <f>VLOOKUP($A98,'[1]LHA Rates 2020 C19 uprate'!$A$3:$D$172,3,FALSE)</f>
        <v>71.34</v>
      </c>
      <c r="D98" s="41">
        <f>VLOOKUP($A98,'[1]LHA Rates 2020 C19 uprate'!$A$3:$D$172,4,FALSE)</f>
        <v>309.98944202044436</v>
      </c>
      <c r="E98" s="41">
        <v>342.72</v>
      </c>
      <c r="F98" s="41">
        <f t="shared" si="26"/>
        <v>652.70944202044438</v>
      </c>
      <c r="G98" s="41">
        <f t="shared" si="27"/>
        <v>396.53249999999997</v>
      </c>
      <c r="H98" s="41" t="str">
        <f t="shared" si="28"/>
        <v>Eligible</v>
      </c>
      <c r="I98" s="41">
        <f t="shared" si="29"/>
        <v>256.17694202044441</v>
      </c>
      <c r="J98" s="42">
        <f>VLOOKUP(A98,'[1]Table 2'!$A$3:$B$154,2,FALSE)</f>
        <v>71.34</v>
      </c>
      <c r="K98" s="41">
        <f t="shared" si="30"/>
        <v>0</v>
      </c>
      <c r="L98" s="43">
        <f t="shared" si="34"/>
        <v>0.63202657807308971</v>
      </c>
      <c r="M98" s="43">
        <f t="shared" si="35"/>
        <v>0.31601328903654485</v>
      </c>
      <c r="N98" s="44">
        <f>VLOOKUP(A98,'[1]BRMA LA Names'!$A$2:$B$153,2,FALSE)</f>
        <v>648.49191298626386</v>
      </c>
      <c r="O98" s="45">
        <f t="shared" si="36"/>
        <v>1.4363054551190784</v>
      </c>
      <c r="P98" s="45">
        <f t="shared" si="37"/>
        <v>0.71815272755953918</v>
      </c>
      <c r="Q98" s="46">
        <f t="shared" si="31"/>
        <v>0.29924496644295301</v>
      </c>
      <c r="R98" s="47">
        <f>VLOOKUP(B98,[2]Sheet1!$B$3:$C$15,2,FALSE)</f>
        <v>0.35227920610439672</v>
      </c>
      <c r="S98" s="1"/>
      <c r="T98" s="1"/>
    </row>
    <row r="99" spans="1:20" ht="14.25" thickTop="1" thickBot="1" x14ac:dyDescent="0.25">
      <c r="A99" s="1" t="s">
        <v>115</v>
      </c>
      <c r="B99" s="1" t="s">
        <v>28</v>
      </c>
      <c r="C99" s="41">
        <f>VLOOKUP($A99,'[1]LHA Rates 2020 C19 uprate'!$A$3:$D$172,3,FALSE)</f>
        <v>71.5</v>
      </c>
      <c r="D99" s="41">
        <f>VLOOKUP($A99,'[1]LHA Rates 2020 C19 uprate'!$A$3:$D$172,4,FALSE)</f>
        <v>310.68468046624292</v>
      </c>
      <c r="E99" s="41">
        <v>342.72</v>
      </c>
      <c r="F99" s="41">
        <f t="shared" ref="F99:F130" si="38">D99+E99</f>
        <v>653.40468046624301</v>
      </c>
      <c r="G99" s="41">
        <f t="shared" ref="G99:G130" si="39">($AB$7*0.63)</f>
        <v>396.53249999999997</v>
      </c>
      <c r="H99" s="41" t="str">
        <f t="shared" ref="H99:H130" si="40">IF(F99&gt;G99,"Eligible","Not Elibilbe")</f>
        <v>Eligible</v>
      </c>
      <c r="I99" s="41">
        <f t="shared" ref="I99:I130" si="41">F99-G99</f>
        <v>256.87218046624304</v>
      </c>
      <c r="J99" s="42">
        <f>VLOOKUP(A99,'[1]Table 2'!$A$3:$B$154,2,FALSE)</f>
        <v>71.5</v>
      </c>
      <c r="K99" s="41">
        <f t="shared" ref="K99:K130" si="42">C99-J99</f>
        <v>0</v>
      </c>
      <c r="L99" s="43">
        <f t="shared" si="34"/>
        <v>0.63344407530454039</v>
      </c>
      <c r="M99" s="43">
        <f t="shared" si="35"/>
        <v>0.31672203765227019</v>
      </c>
      <c r="N99" s="44">
        <f>VLOOKUP(A99,'[1]BRMA LA Names'!$A$2:$B$153,2,FALSE)</f>
        <v>669.06459944840913</v>
      </c>
      <c r="O99" s="45">
        <f t="shared" si="36"/>
        <v>1.4818706521559448</v>
      </c>
      <c r="P99" s="45">
        <f t="shared" si="37"/>
        <v>0.74093532607797241</v>
      </c>
      <c r="Q99" s="46">
        <f t="shared" ref="Q99:Q130" si="43">$C99/$Z$1</f>
        <v>0.29991610738255031</v>
      </c>
      <c r="R99" s="47">
        <f>VLOOKUP(B99,[2]Sheet1!$B$3:$C$15,2,FALSE)</f>
        <v>0.3508700622168312</v>
      </c>
      <c r="S99" s="1"/>
      <c r="T99" s="1"/>
    </row>
    <row r="100" spans="1:20" ht="14.25" thickTop="1" thickBot="1" x14ac:dyDescent="0.25">
      <c r="A100" s="48" t="s">
        <v>117</v>
      </c>
      <c r="B100" s="1" t="s">
        <v>44</v>
      </c>
      <c r="C100" s="41">
        <f>VLOOKUP($A100,'[1]LHA Rates 2020 C19 uprate'!$A$3:$D$172,3,FALSE)</f>
        <v>80.97</v>
      </c>
      <c r="D100" s="41">
        <f>VLOOKUP($A100,'[1]LHA Rates 2020 C19 uprate'!$A$3:$D$172,4,FALSE)</f>
        <v>351.83410597694672</v>
      </c>
      <c r="E100" s="41">
        <v>342.72</v>
      </c>
      <c r="F100" s="41">
        <f t="shared" si="38"/>
        <v>694.55410597694674</v>
      </c>
      <c r="G100" s="41">
        <f t="shared" si="39"/>
        <v>396.53249999999997</v>
      </c>
      <c r="H100" s="41" t="str">
        <f t="shared" si="40"/>
        <v>Eligible</v>
      </c>
      <c r="I100" s="41">
        <f t="shared" si="41"/>
        <v>298.02160597694677</v>
      </c>
      <c r="J100" s="42">
        <f>VLOOKUP(A100,'[1]Table 2'!$A$3:$B$154,2,FALSE)</f>
        <v>80.97</v>
      </c>
      <c r="K100" s="41">
        <f t="shared" si="42"/>
        <v>0</v>
      </c>
      <c r="L100" s="43">
        <f t="shared" si="34"/>
        <v>0.71734219269102995</v>
      </c>
      <c r="M100" s="43">
        <f t="shared" si="35"/>
        <v>0.35867109634551497</v>
      </c>
      <c r="N100" s="44">
        <f>VLOOKUP(A100,'[1]BRMA LA Names'!$A$2:$B$153,2,FALSE)</f>
        <v>723.25975035196814</v>
      </c>
      <c r="O100" s="45">
        <f t="shared" si="36"/>
        <v>1.6019042089744588</v>
      </c>
      <c r="P100" s="45">
        <f t="shared" si="37"/>
        <v>0.80095210448722942</v>
      </c>
      <c r="Q100" s="46">
        <f t="shared" si="43"/>
        <v>0.33963926174496645</v>
      </c>
      <c r="R100" s="47">
        <f>VLOOKUP(B100,[2]Sheet1!$B$3:$C$15,2,FALSE)</f>
        <v>0.31126051422229023</v>
      </c>
      <c r="S100" s="1"/>
      <c r="T100" s="1"/>
    </row>
    <row r="101" spans="1:20" ht="14.25" thickTop="1" thickBot="1" x14ac:dyDescent="0.25">
      <c r="A101" s="1" t="s">
        <v>118</v>
      </c>
      <c r="B101" s="1" t="s">
        <v>47</v>
      </c>
      <c r="C101" s="41">
        <f>VLOOKUP($A101,'[1]LHA Rates 2020 C19 uprate'!$A$3:$D$172,3,FALSE)</f>
        <v>65.59</v>
      </c>
      <c r="D101" s="41">
        <f>VLOOKUP($A101,'[1]LHA Rates 2020 C19 uprate'!$A$3:$D$172,4,FALSE)</f>
        <v>285.00431037455769</v>
      </c>
      <c r="E101" s="41">
        <v>342.72</v>
      </c>
      <c r="F101" s="41">
        <f t="shared" si="38"/>
        <v>627.72431037455772</v>
      </c>
      <c r="G101" s="41">
        <f t="shared" si="39"/>
        <v>396.53249999999997</v>
      </c>
      <c r="H101" s="41" t="str">
        <f t="shared" si="40"/>
        <v>Eligible</v>
      </c>
      <c r="I101" s="41">
        <f t="shared" si="41"/>
        <v>231.19181037455775</v>
      </c>
      <c r="J101" s="42">
        <f>VLOOKUP(A101,'[1]Table 2'!$A$3:$B$154,2,FALSE)</f>
        <v>65.59</v>
      </c>
      <c r="K101" s="41">
        <f t="shared" si="42"/>
        <v>0</v>
      </c>
      <c r="L101" s="43">
        <f t="shared" si="34"/>
        <v>0.5810852713178295</v>
      </c>
      <c r="M101" s="43">
        <f t="shared" si="35"/>
        <v>0.29054263565891475</v>
      </c>
      <c r="N101" s="44">
        <f>VLOOKUP(A101,'[1]BRMA LA Names'!$A$2:$B$153,2,FALSE)</f>
        <v>644.50304648247572</v>
      </c>
      <c r="O101" s="45">
        <f t="shared" si="36"/>
        <v>1.4274707563288498</v>
      </c>
      <c r="P101" s="45">
        <f t="shared" si="37"/>
        <v>0.71373537816442489</v>
      </c>
      <c r="Q101" s="46">
        <f t="shared" si="43"/>
        <v>0.27512583892617448</v>
      </c>
      <c r="R101" s="47">
        <f>VLOOKUP(B101,[2]Sheet1!$B$3:$C$15,2,FALSE)</f>
        <v>0.35227920610439672</v>
      </c>
      <c r="S101" s="1"/>
      <c r="T101" s="1"/>
    </row>
    <row r="102" spans="1:20" ht="14.25" thickTop="1" thickBot="1" x14ac:dyDescent="0.25">
      <c r="A102" s="1" t="s">
        <v>119</v>
      </c>
      <c r="B102" s="1" t="s">
        <v>60</v>
      </c>
      <c r="C102" s="41">
        <f>VLOOKUP($A102,'[1]LHA Rates 2020 C19 uprate'!$A$3:$D$172,3,FALSE)</f>
        <v>56.5</v>
      </c>
      <c r="D102" s="41">
        <f>VLOOKUP($A102,'[1]LHA Rates 2020 C19 uprate'!$A$3:$D$172,4,FALSE)</f>
        <v>245.50607617262554</v>
      </c>
      <c r="E102" s="41">
        <v>342.72</v>
      </c>
      <c r="F102" s="41">
        <f t="shared" si="38"/>
        <v>588.22607617262554</v>
      </c>
      <c r="G102" s="41">
        <f t="shared" si="39"/>
        <v>396.53249999999997</v>
      </c>
      <c r="H102" s="41" t="str">
        <f t="shared" si="40"/>
        <v>Eligible</v>
      </c>
      <c r="I102" s="41">
        <f t="shared" si="41"/>
        <v>191.69357617262557</v>
      </c>
      <c r="J102" s="42">
        <f>VLOOKUP(A102,'[1]Table 2'!$A$3:$B$154,2,FALSE)</f>
        <v>56.5</v>
      </c>
      <c r="K102" s="41">
        <f t="shared" si="42"/>
        <v>0</v>
      </c>
      <c r="L102" s="43">
        <f t="shared" si="34"/>
        <v>0.50055370985603542</v>
      </c>
      <c r="M102" s="43">
        <f t="shared" si="35"/>
        <v>0.25027685492801771</v>
      </c>
      <c r="N102" s="44">
        <f>VLOOKUP(A102,'[1]BRMA LA Names'!$A$2:$B$153,2,FALSE)</f>
        <v>507.83591899476971</v>
      </c>
      <c r="O102" s="45">
        <f t="shared" si="36"/>
        <v>1.124775014384872</v>
      </c>
      <c r="P102" s="45">
        <f t="shared" si="37"/>
        <v>0.56238750719243602</v>
      </c>
      <c r="Q102" s="46">
        <f t="shared" si="43"/>
        <v>0.23699664429530201</v>
      </c>
      <c r="R102" s="47">
        <f>VLOOKUP(B102,[2]Sheet1!$B$3:$C$15,2,FALSE)</f>
        <v>0.22050053526245786</v>
      </c>
      <c r="S102" s="1"/>
      <c r="T102" s="1"/>
    </row>
    <row r="103" spans="1:20" ht="14.25" thickTop="1" thickBot="1" x14ac:dyDescent="0.25">
      <c r="A103" s="1" t="s">
        <v>120</v>
      </c>
      <c r="B103" s="1" t="s">
        <v>57</v>
      </c>
      <c r="C103" s="41">
        <f>VLOOKUP($A103,'[1]LHA Rates 2020 C19 uprate'!$A$3:$D$172,3,FALSE)</f>
        <v>70.25</v>
      </c>
      <c r="D103" s="41">
        <f>VLOOKUP($A103,'[1]LHA Rates 2020 C19 uprate'!$A$3:$D$172,4,FALSE)</f>
        <v>305.2531301084415</v>
      </c>
      <c r="E103" s="41">
        <v>342.72</v>
      </c>
      <c r="F103" s="41">
        <f t="shared" si="38"/>
        <v>647.97313010844152</v>
      </c>
      <c r="G103" s="41">
        <f t="shared" si="39"/>
        <v>396.53249999999997</v>
      </c>
      <c r="H103" s="41" t="str">
        <f t="shared" si="40"/>
        <v>Eligible</v>
      </c>
      <c r="I103" s="41">
        <f t="shared" si="41"/>
        <v>251.44063010844155</v>
      </c>
      <c r="J103" s="42">
        <f>VLOOKUP(A103,'[1]Table 2'!$A$3:$B$154,2,FALSE)</f>
        <v>70.25</v>
      </c>
      <c r="K103" s="41">
        <f t="shared" si="42"/>
        <v>0</v>
      </c>
      <c r="L103" s="43">
        <f t="shared" si="34"/>
        <v>0.62236987818383172</v>
      </c>
      <c r="M103" s="43">
        <f t="shared" si="35"/>
        <v>0.31118493909191586</v>
      </c>
      <c r="N103" s="44">
        <f>VLOOKUP(A103,'[1]BRMA LA Names'!$A$2:$B$153,2,FALSE)</f>
        <v>559.26730855741289</v>
      </c>
      <c r="O103" s="45">
        <f t="shared" si="36"/>
        <v>1.2386872836266065</v>
      </c>
      <c r="P103" s="45">
        <f t="shared" si="37"/>
        <v>0.61934364181330326</v>
      </c>
      <c r="Q103" s="46">
        <f t="shared" si="43"/>
        <v>0.29467281879194629</v>
      </c>
      <c r="R103" s="47">
        <f>VLOOKUP(B103,[2]Sheet1!$B$3:$C$15,2,FALSE)</f>
        <v>0.23497217960382227</v>
      </c>
      <c r="S103" s="1"/>
      <c r="T103" s="1"/>
    </row>
    <row r="104" spans="1:20" ht="14.25" thickTop="1" thickBot="1" x14ac:dyDescent="0.25">
      <c r="A104" s="1" t="s">
        <v>121</v>
      </c>
      <c r="B104" s="1" t="s">
        <v>60</v>
      </c>
      <c r="C104" s="41">
        <f>VLOOKUP($A104,'[1]LHA Rates 2020 C19 uprate'!$A$3:$D$172,3,FALSE)</f>
        <v>66.16</v>
      </c>
      <c r="D104" s="41">
        <f>VLOOKUP($A104,'[1]LHA Rates 2020 C19 uprate'!$A$3:$D$172,4,FALSE)</f>
        <v>287.48109733771514</v>
      </c>
      <c r="E104" s="41">
        <v>342.72</v>
      </c>
      <c r="F104" s="41">
        <f t="shared" si="38"/>
        <v>630.20109733771517</v>
      </c>
      <c r="G104" s="41">
        <f t="shared" si="39"/>
        <v>396.53249999999997</v>
      </c>
      <c r="H104" s="41" t="str">
        <f t="shared" si="40"/>
        <v>Eligible</v>
      </c>
      <c r="I104" s="41">
        <f t="shared" si="41"/>
        <v>233.6685973377152</v>
      </c>
      <c r="J104" s="42">
        <f>VLOOKUP(A104,'[1]Table 2'!$A$3:$B$154,2,FALSE)</f>
        <v>66.16</v>
      </c>
      <c r="K104" s="41">
        <f t="shared" si="42"/>
        <v>0</v>
      </c>
      <c r="L104" s="43">
        <f t="shared" si="34"/>
        <v>0.58613510520487266</v>
      </c>
      <c r="M104" s="43">
        <f t="shared" si="35"/>
        <v>0.29306755260243633</v>
      </c>
      <c r="N104" s="44">
        <f>VLOOKUP(A104,'[1]BRMA LA Names'!$A$2:$B$153,2,FALSE)</f>
        <v>666.85524716484906</v>
      </c>
      <c r="O104" s="45">
        <f t="shared" si="36"/>
        <v>1.4769772916164985</v>
      </c>
      <c r="P104" s="45">
        <f t="shared" si="37"/>
        <v>0.73848864580824924</v>
      </c>
      <c r="Q104" s="46">
        <f t="shared" si="43"/>
        <v>0.27751677852348994</v>
      </c>
      <c r="R104" s="47">
        <f>VLOOKUP(B104,[2]Sheet1!$B$3:$C$15,2,FALSE)</f>
        <v>0.22050053526245786</v>
      </c>
      <c r="S104" s="1"/>
      <c r="T104" s="1"/>
    </row>
    <row r="105" spans="1:20" ht="14.25" thickTop="1" thickBot="1" x14ac:dyDescent="0.25">
      <c r="A105" s="1" t="s">
        <v>124</v>
      </c>
      <c r="B105" s="1" t="s">
        <v>47</v>
      </c>
      <c r="C105" s="41">
        <f>VLOOKUP($A105,'[1]LHA Rates 2020 C19 uprate'!$A$3:$D$172,3,FALSE)</f>
        <v>66.5</v>
      </c>
      <c r="D105" s="41">
        <f>VLOOKUP($A105,'[1]LHA Rates 2020 C19 uprate'!$A$3:$D$172,4,FALSE)</f>
        <v>288.95847903503716</v>
      </c>
      <c r="E105" s="41">
        <v>342.72</v>
      </c>
      <c r="F105" s="41">
        <f t="shared" si="38"/>
        <v>631.67847903503718</v>
      </c>
      <c r="G105" s="41">
        <f t="shared" si="39"/>
        <v>396.53249999999997</v>
      </c>
      <c r="H105" s="41" t="str">
        <f t="shared" si="40"/>
        <v>Eligible</v>
      </c>
      <c r="I105" s="41">
        <f t="shared" si="41"/>
        <v>235.14597903503721</v>
      </c>
      <c r="J105" s="42">
        <f>VLOOKUP(A105,'[1]Table 2'!$A$3:$B$154,2,FALSE)</f>
        <v>66.5</v>
      </c>
      <c r="K105" s="41">
        <f t="shared" si="42"/>
        <v>0</v>
      </c>
      <c r="L105" s="43">
        <f t="shared" si="34"/>
        <v>0.58914728682170547</v>
      </c>
      <c r="M105" s="43">
        <f t="shared" si="35"/>
        <v>0.29457364341085274</v>
      </c>
      <c r="N105" s="44">
        <f>VLOOKUP(A105,'[1]BRMA LA Names'!$A$2:$B$153,2,FALSE)</f>
        <v>469.30792965625716</v>
      </c>
      <c r="O105" s="45">
        <f t="shared" si="36"/>
        <v>1.0394417046650213</v>
      </c>
      <c r="P105" s="45">
        <f t="shared" si="37"/>
        <v>0.51972085233251064</v>
      </c>
      <c r="Q105" s="46">
        <f t="shared" si="43"/>
        <v>0.27894295302013422</v>
      </c>
      <c r="R105" s="47">
        <f>VLOOKUP(B105,[2]Sheet1!$B$3:$C$15,2,FALSE)</f>
        <v>0.35227920610439672</v>
      </c>
      <c r="S105" s="1"/>
      <c r="T105" s="1"/>
    </row>
    <row r="106" spans="1:20" ht="14.25" thickTop="1" thickBot="1" x14ac:dyDescent="0.25">
      <c r="A106" s="1" t="s">
        <v>125</v>
      </c>
      <c r="B106" s="1" t="s">
        <v>47</v>
      </c>
      <c r="C106" s="41">
        <f>VLOOKUP($A106,'[1]LHA Rates 2020 C19 uprate'!$A$3:$D$172,3,FALSE)</f>
        <v>81.5</v>
      </c>
      <c r="D106" s="41">
        <f>VLOOKUP($A106,'[1]LHA Rates 2020 C19 uprate'!$A$3:$D$172,4,FALSE)</f>
        <v>354.13708332865457</v>
      </c>
      <c r="E106" s="41">
        <v>342.72</v>
      </c>
      <c r="F106" s="41">
        <f t="shared" si="38"/>
        <v>696.85708332865465</v>
      </c>
      <c r="G106" s="41">
        <f t="shared" si="39"/>
        <v>396.53249999999997</v>
      </c>
      <c r="H106" s="41" t="str">
        <f t="shared" si="40"/>
        <v>Eligible</v>
      </c>
      <c r="I106" s="41">
        <f t="shared" si="41"/>
        <v>300.32458332865468</v>
      </c>
      <c r="J106" s="42">
        <f>VLOOKUP(A106,'[1]Table 2'!$A$3:$B$154,2,FALSE)</f>
        <v>81.5</v>
      </c>
      <c r="K106" s="41">
        <f t="shared" si="42"/>
        <v>0</v>
      </c>
      <c r="L106" s="43">
        <f t="shared" si="34"/>
        <v>0.72203765227021044</v>
      </c>
      <c r="M106" s="43">
        <f t="shared" si="35"/>
        <v>0.36101882613510522</v>
      </c>
      <c r="N106" s="44">
        <f>VLOOKUP(A106,'[1]BRMA LA Names'!$A$2:$B$153,2,FALSE)</f>
        <v>548.63154738438323</v>
      </c>
      <c r="O106" s="45">
        <f t="shared" si="36"/>
        <v>1.2151307804748244</v>
      </c>
      <c r="P106" s="45">
        <f t="shared" si="37"/>
        <v>0.60756539023741218</v>
      </c>
      <c r="Q106" s="46">
        <f t="shared" si="43"/>
        <v>0.34186241610738255</v>
      </c>
      <c r="R106" s="47">
        <f>VLOOKUP(B106,[2]Sheet1!$B$3:$C$15,2,FALSE)</f>
        <v>0.35227920610439672</v>
      </c>
      <c r="S106" s="1"/>
      <c r="T106" s="1"/>
    </row>
    <row r="107" spans="1:20" ht="14.25" thickTop="1" thickBot="1" x14ac:dyDescent="0.25">
      <c r="A107" s="1" t="s">
        <v>126</v>
      </c>
      <c r="B107" s="1" t="s">
        <v>47</v>
      </c>
      <c r="C107" s="41">
        <f>VLOOKUP($A107,'[1]LHA Rates 2020 C19 uprate'!$A$3:$D$172,3,FALSE)</f>
        <v>78.59</v>
      </c>
      <c r="D107" s="41">
        <f>VLOOKUP($A107,'[1]LHA Rates 2020 C19 uprate'!$A$3:$D$172,4,FALSE)</f>
        <v>341.49243409569277</v>
      </c>
      <c r="E107" s="41">
        <v>342.72</v>
      </c>
      <c r="F107" s="41">
        <f t="shared" si="38"/>
        <v>684.21243409569274</v>
      </c>
      <c r="G107" s="41">
        <f t="shared" si="39"/>
        <v>396.53249999999997</v>
      </c>
      <c r="H107" s="41" t="str">
        <f t="shared" si="40"/>
        <v>Eligible</v>
      </c>
      <c r="I107" s="41">
        <f t="shared" si="41"/>
        <v>287.67993409569277</v>
      </c>
      <c r="J107" s="42">
        <f>VLOOKUP(A107,'[1]Table 2'!$A$3:$B$154,2,FALSE)</f>
        <v>78.59</v>
      </c>
      <c r="K107" s="41">
        <f t="shared" si="42"/>
        <v>0</v>
      </c>
      <c r="L107" s="43">
        <f t="shared" si="34"/>
        <v>0.6962569213732005</v>
      </c>
      <c r="M107" s="43">
        <f t="shared" si="35"/>
        <v>0.34812846068660025</v>
      </c>
      <c r="N107" s="44">
        <f>VLOOKUP(A107,'[1]BRMA LA Names'!$A$2:$B$153,2,FALSE)</f>
        <v>833.28514896194156</v>
      </c>
      <c r="O107" s="45">
        <f t="shared" si="36"/>
        <v>1.8455927994727388</v>
      </c>
      <c r="P107" s="45">
        <f t="shared" si="37"/>
        <v>0.9227963997363694</v>
      </c>
      <c r="Q107" s="46">
        <f t="shared" si="43"/>
        <v>0.32965604026845641</v>
      </c>
      <c r="R107" s="47">
        <f>VLOOKUP(B107,[2]Sheet1!$B$3:$C$15,2,FALSE)</f>
        <v>0.35227920610439672</v>
      </c>
      <c r="S107" s="1"/>
      <c r="T107" s="1"/>
    </row>
    <row r="108" spans="1:20" ht="14.25" thickTop="1" thickBot="1" x14ac:dyDescent="0.25">
      <c r="A108" s="1" t="s">
        <v>127</v>
      </c>
      <c r="B108" s="1" t="s">
        <v>28</v>
      </c>
      <c r="C108" s="41">
        <f>VLOOKUP($A108,'[1]LHA Rates 2020 C19 uprate'!$A$3:$D$172,3,FALSE)</f>
        <v>88.85</v>
      </c>
      <c r="D108" s="41">
        <f>VLOOKUP($A108,'[1]LHA Rates 2020 C19 uprate'!$A$3:$D$172,4,FALSE)</f>
        <v>386.07459943252707</v>
      </c>
      <c r="E108" s="41">
        <v>342.72</v>
      </c>
      <c r="F108" s="41">
        <f t="shared" si="38"/>
        <v>728.79459943252709</v>
      </c>
      <c r="G108" s="41">
        <f t="shared" si="39"/>
        <v>396.53249999999997</v>
      </c>
      <c r="H108" s="41" t="str">
        <f t="shared" si="40"/>
        <v>Eligible</v>
      </c>
      <c r="I108" s="41">
        <f t="shared" si="41"/>
        <v>332.26209943252712</v>
      </c>
      <c r="J108" s="42">
        <f>VLOOKUP(A108,'[1]Table 2'!$A$3:$B$154,2,FALSE)</f>
        <v>88.85</v>
      </c>
      <c r="K108" s="41">
        <f t="shared" si="42"/>
        <v>0</v>
      </c>
      <c r="L108" s="43">
        <f t="shared" si="34"/>
        <v>0.7871539313399778</v>
      </c>
      <c r="M108" s="43">
        <f t="shared" si="35"/>
        <v>0.3935769656699889</v>
      </c>
      <c r="N108" s="44">
        <f>VLOOKUP(A108,'[1]BRMA LA Names'!$A$2:$B$153,2,FALSE)</f>
        <v>837.59983997714346</v>
      </c>
      <c r="O108" s="45">
        <f t="shared" si="36"/>
        <v>1.8551491472361981</v>
      </c>
      <c r="P108" s="45">
        <f t="shared" si="37"/>
        <v>0.92757457361809903</v>
      </c>
      <c r="Q108" s="46">
        <f t="shared" si="43"/>
        <v>0.37269295302013422</v>
      </c>
      <c r="R108" s="47">
        <f>VLOOKUP(B108,[2]Sheet1!$B$3:$C$15,2,FALSE)</f>
        <v>0.3508700622168312</v>
      </c>
      <c r="S108" s="1"/>
      <c r="T108" s="1"/>
    </row>
    <row r="109" spans="1:20" ht="14.25" thickTop="1" thickBot="1" x14ac:dyDescent="0.25">
      <c r="A109" s="1" t="s">
        <v>128</v>
      </c>
      <c r="B109" s="1" t="s">
        <v>28</v>
      </c>
      <c r="C109" s="41">
        <f>VLOOKUP($A109,'[1]LHA Rates 2020 C19 uprate'!$A$3:$D$172,3,FALSE)</f>
        <v>72.84</v>
      </c>
      <c r="D109" s="41">
        <f>VLOOKUP($A109,'[1]LHA Rates 2020 C19 uprate'!$A$3:$D$172,4,FALSE)</f>
        <v>316.5073024498061</v>
      </c>
      <c r="E109" s="41">
        <v>342.72</v>
      </c>
      <c r="F109" s="41">
        <f t="shared" si="38"/>
        <v>659.22730244980607</v>
      </c>
      <c r="G109" s="41">
        <f t="shared" si="39"/>
        <v>396.53249999999997</v>
      </c>
      <c r="H109" s="41" t="str">
        <f t="shared" si="40"/>
        <v>Eligible</v>
      </c>
      <c r="I109" s="41">
        <f t="shared" si="41"/>
        <v>262.6948024498061</v>
      </c>
      <c r="J109" s="42">
        <f>VLOOKUP(A109,'[1]Table 2'!$A$3:$B$154,2,FALSE)</f>
        <v>72.84</v>
      </c>
      <c r="K109" s="41">
        <f t="shared" si="42"/>
        <v>0</v>
      </c>
      <c r="L109" s="43">
        <f t="shared" si="34"/>
        <v>0.64531561461794018</v>
      </c>
      <c r="M109" s="43">
        <f t="shared" si="35"/>
        <v>0.32265780730897009</v>
      </c>
      <c r="N109" s="44">
        <f>VLOOKUP(A109,'[1]BRMA LA Names'!$A$2:$B$153,2,FALSE)</f>
        <v>788.40696287784954</v>
      </c>
      <c r="O109" s="45">
        <f t="shared" si="36"/>
        <v>1.7461948236497222</v>
      </c>
      <c r="P109" s="45">
        <f t="shared" si="37"/>
        <v>0.87309741182486111</v>
      </c>
      <c r="Q109" s="46">
        <f t="shared" si="43"/>
        <v>0.30553691275167788</v>
      </c>
      <c r="R109" s="47">
        <f>VLOOKUP(B109,[2]Sheet1!$B$3:$C$15,2,FALSE)</f>
        <v>0.3508700622168312</v>
      </c>
      <c r="S109" s="1"/>
      <c r="T109" s="1"/>
    </row>
    <row r="110" spans="1:20" ht="14.25" thickTop="1" thickBot="1" x14ac:dyDescent="0.25">
      <c r="A110" s="1" t="s">
        <v>129</v>
      </c>
      <c r="B110" s="1" t="s">
        <v>44</v>
      </c>
      <c r="C110" s="41">
        <f>VLOOKUP($A110,'[1]LHA Rates 2020 C19 uprate'!$A$3:$D$172,3,FALSE)</f>
        <v>75</v>
      </c>
      <c r="D110" s="41">
        <f>VLOOKUP($A110,'[1]LHA Rates 2020 C19 uprate'!$A$3:$D$172,4,FALSE)</f>
        <v>325.893021468087</v>
      </c>
      <c r="E110" s="41">
        <v>342.72</v>
      </c>
      <c r="F110" s="41">
        <f t="shared" si="38"/>
        <v>668.61302146808703</v>
      </c>
      <c r="G110" s="41">
        <f t="shared" si="39"/>
        <v>396.53249999999997</v>
      </c>
      <c r="H110" s="41" t="str">
        <f t="shared" si="40"/>
        <v>Eligible</v>
      </c>
      <c r="I110" s="41">
        <f t="shared" si="41"/>
        <v>272.08052146808706</v>
      </c>
      <c r="J110" s="42">
        <f>VLOOKUP(A110,'[1]Table 2'!$A$3:$B$154,2,FALSE)</f>
        <v>75</v>
      </c>
      <c r="K110" s="41">
        <f t="shared" si="42"/>
        <v>0</v>
      </c>
      <c r="L110" s="43">
        <f t="shared" si="34"/>
        <v>0.66445182724252494</v>
      </c>
      <c r="M110" s="43">
        <f t="shared" si="35"/>
        <v>0.33222591362126247</v>
      </c>
      <c r="N110" s="44">
        <f>VLOOKUP(A110,'[1]BRMA LA Names'!$A$2:$B$153,2,FALSE)</f>
        <v>671.78908761899629</v>
      </c>
      <c r="O110" s="45">
        <f t="shared" si="36"/>
        <v>1.4879049559667692</v>
      </c>
      <c r="P110" s="45">
        <f t="shared" si="37"/>
        <v>0.7439524779833846</v>
      </c>
      <c r="Q110" s="46">
        <f t="shared" si="43"/>
        <v>0.31459731543624159</v>
      </c>
      <c r="R110" s="47">
        <f>VLOOKUP(B110,[2]Sheet1!$B$3:$C$15,2,FALSE)</f>
        <v>0.31126051422229023</v>
      </c>
      <c r="S110" s="1"/>
      <c r="T110" s="1"/>
    </row>
    <row r="111" spans="1:20" ht="14.25" thickTop="1" thickBot="1" x14ac:dyDescent="0.25">
      <c r="A111" s="1" t="s">
        <v>132</v>
      </c>
      <c r="B111" s="1" t="s">
        <v>50</v>
      </c>
      <c r="C111" s="41">
        <f>VLOOKUP($A111,'[1]LHA Rates 2020 C19 uprate'!$A$3:$D$172,3,FALSE)</f>
        <v>67.08</v>
      </c>
      <c r="D111" s="41">
        <f>VLOOKUP($A111,'[1]LHA Rates 2020 C19 uprate'!$A$3:$D$172,4,FALSE)</f>
        <v>291.47871840105699</v>
      </c>
      <c r="E111" s="41">
        <v>342.72</v>
      </c>
      <c r="F111" s="41">
        <f t="shared" si="38"/>
        <v>634.19871840105702</v>
      </c>
      <c r="G111" s="41">
        <f t="shared" si="39"/>
        <v>396.53249999999997</v>
      </c>
      <c r="H111" s="41" t="str">
        <f t="shared" si="40"/>
        <v>Eligible</v>
      </c>
      <c r="I111" s="41">
        <f t="shared" si="41"/>
        <v>237.66621840105705</v>
      </c>
      <c r="J111" s="42">
        <f>VLOOKUP(A111,'[1]Table 2'!$A$3:$B$154,2,FALSE)</f>
        <v>67.08</v>
      </c>
      <c r="K111" s="41">
        <f t="shared" si="42"/>
        <v>0</v>
      </c>
      <c r="L111" s="43">
        <f t="shared" si="34"/>
        <v>0.59428571428571431</v>
      </c>
      <c r="M111" s="43">
        <f t="shared" si="35"/>
        <v>0.29714285714285715</v>
      </c>
      <c r="N111" s="44">
        <f>VLOOKUP(A111,'[1]BRMA LA Names'!$A$2:$B$153,2,FALSE)</f>
        <v>590.98069388986517</v>
      </c>
      <c r="O111" s="45">
        <f t="shared" si="36"/>
        <v>1.3089273397339207</v>
      </c>
      <c r="P111" s="45">
        <f t="shared" si="37"/>
        <v>0.65446366986696036</v>
      </c>
      <c r="Q111" s="46">
        <f t="shared" si="43"/>
        <v>0.28137583892617446</v>
      </c>
      <c r="R111" s="47">
        <f>VLOOKUP(B111,[2]Sheet1!$B$3:$C$15,2,FALSE)</f>
        <v>0.26242329205386095</v>
      </c>
      <c r="S111" s="1"/>
      <c r="T111" s="1"/>
    </row>
    <row r="112" spans="1:20" ht="14.25" thickTop="1" thickBot="1" x14ac:dyDescent="0.25">
      <c r="A112" s="1" t="s">
        <v>133</v>
      </c>
      <c r="B112" s="1" t="s">
        <v>28</v>
      </c>
      <c r="C112" s="41">
        <f>VLOOKUP($A112,'[1]LHA Rates 2020 C19 uprate'!$A$3:$D$172,3,FALSE)</f>
        <v>70</v>
      </c>
      <c r="D112" s="41">
        <f>VLOOKUP($A112,'[1]LHA Rates 2020 C19 uprate'!$A$3:$D$172,4,FALSE)</f>
        <v>304.16682003688123</v>
      </c>
      <c r="E112" s="41">
        <v>342.72</v>
      </c>
      <c r="F112" s="41">
        <f t="shared" si="38"/>
        <v>646.88682003688132</v>
      </c>
      <c r="G112" s="41">
        <f t="shared" si="39"/>
        <v>396.53249999999997</v>
      </c>
      <c r="H112" s="41" t="str">
        <f t="shared" si="40"/>
        <v>Eligible</v>
      </c>
      <c r="I112" s="41">
        <f t="shared" si="41"/>
        <v>250.35432003688135</v>
      </c>
      <c r="J112" s="42">
        <f>VLOOKUP(A112,'[1]Table 2'!$A$3:$B$154,2,FALSE)</f>
        <v>70</v>
      </c>
      <c r="K112" s="41">
        <f t="shared" si="42"/>
        <v>0</v>
      </c>
      <c r="L112" s="43">
        <f t="shared" si="34"/>
        <v>0.62015503875968991</v>
      </c>
      <c r="M112" s="43">
        <f t="shared" si="35"/>
        <v>0.31007751937984496</v>
      </c>
      <c r="N112" s="44">
        <f>VLOOKUP(A112,'[1]BRMA LA Names'!$A$2:$B$153,2,FALSE)</f>
        <v>990.90599250629339</v>
      </c>
      <c r="O112" s="45">
        <f t="shared" si="36"/>
        <v>2.1946976578212478</v>
      </c>
      <c r="P112" s="45">
        <f t="shared" si="37"/>
        <v>1.0973488289106239</v>
      </c>
      <c r="Q112" s="46">
        <f t="shared" si="43"/>
        <v>0.2936241610738255</v>
      </c>
      <c r="R112" s="47">
        <f>VLOOKUP(B112,[2]Sheet1!$B$3:$C$15,2,FALSE)</f>
        <v>0.3508700622168312</v>
      </c>
      <c r="S112" s="1"/>
      <c r="T112" s="1"/>
    </row>
    <row r="113" spans="1:20" ht="14.25" thickTop="1" thickBot="1" x14ac:dyDescent="0.25">
      <c r="A113" s="1" t="s">
        <v>135</v>
      </c>
      <c r="B113" s="1" t="s">
        <v>57</v>
      </c>
      <c r="C113" s="41">
        <f>VLOOKUP($A113,'[1]LHA Rates 2020 C19 uprate'!$A$3:$D$172,3,FALSE)</f>
        <v>66.5</v>
      </c>
      <c r="D113" s="41">
        <f>VLOOKUP($A113,'[1]LHA Rates 2020 C19 uprate'!$A$3:$D$172,4,FALSE)</f>
        <v>288.95847903503716</v>
      </c>
      <c r="E113" s="41">
        <v>342.72</v>
      </c>
      <c r="F113" s="41">
        <f t="shared" si="38"/>
        <v>631.67847903503718</v>
      </c>
      <c r="G113" s="41">
        <f t="shared" si="39"/>
        <v>396.53249999999997</v>
      </c>
      <c r="H113" s="41" t="str">
        <f t="shared" si="40"/>
        <v>Eligible</v>
      </c>
      <c r="I113" s="41">
        <f t="shared" si="41"/>
        <v>235.14597903503721</v>
      </c>
      <c r="J113" s="42">
        <f>VLOOKUP(A113,'[1]Table 2'!$A$3:$B$154,2,FALSE)</f>
        <v>66.5</v>
      </c>
      <c r="K113" s="41">
        <f t="shared" si="42"/>
        <v>0</v>
      </c>
      <c r="L113" s="43">
        <f t="shared" si="34"/>
        <v>0.58914728682170547</v>
      </c>
      <c r="M113" s="43">
        <f t="shared" si="35"/>
        <v>0.29457364341085274</v>
      </c>
      <c r="N113" s="44">
        <f>VLOOKUP(A113,'[1]BRMA LA Names'!$A$2:$B$153,2,FALSE)</f>
        <v>574.96672012899728</v>
      </c>
      <c r="O113" s="45">
        <f t="shared" si="36"/>
        <v>1.2734589593111789</v>
      </c>
      <c r="P113" s="45">
        <f t="shared" si="37"/>
        <v>0.63672947965558946</v>
      </c>
      <c r="Q113" s="46">
        <f t="shared" si="43"/>
        <v>0.27894295302013422</v>
      </c>
      <c r="R113" s="47">
        <f>VLOOKUP(B113,[2]Sheet1!$B$3:$C$15,2,FALSE)</f>
        <v>0.23497217960382227</v>
      </c>
      <c r="S113" s="1"/>
      <c r="T113" s="1"/>
    </row>
    <row r="114" spans="1:20" ht="14.25" thickTop="1" thickBot="1" x14ac:dyDescent="0.25">
      <c r="A114" s="1" t="s">
        <v>136</v>
      </c>
      <c r="B114" s="1" t="s">
        <v>44</v>
      </c>
      <c r="C114" s="41">
        <f>VLOOKUP($A114,'[1]LHA Rates 2020 C19 uprate'!$A$3:$D$172,3,FALSE)</f>
        <v>70</v>
      </c>
      <c r="D114" s="41">
        <f>VLOOKUP($A114,'[1]LHA Rates 2020 C19 uprate'!$A$3:$D$172,4,FALSE)</f>
        <v>304.16682003688123</v>
      </c>
      <c r="E114" s="41">
        <v>342.72</v>
      </c>
      <c r="F114" s="41">
        <f t="shared" si="38"/>
        <v>646.88682003688132</v>
      </c>
      <c r="G114" s="41">
        <f t="shared" si="39"/>
        <v>396.53249999999997</v>
      </c>
      <c r="H114" s="41" t="str">
        <f t="shared" si="40"/>
        <v>Eligible</v>
      </c>
      <c r="I114" s="41">
        <f t="shared" si="41"/>
        <v>250.35432003688135</v>
      </c>
      <c r="J114" s="42">
        <f>VLOOKUP(A114,'[1]Table 2'!$A$3:$B$154,2,FALSE)</f>
        <v>70</v>
      </c>
      <c r="K114" s="41">
        <f t="shared" si="42"/>
        <v>0</v>
      </c>
      <c r="L114" s="43">
        <f t="shared" si="34"/>
        <v>0.62015503875968991</v>
      </c>
      <c r="M114" s="43">
        <f t="shared" si="35"/>
        <v>0.31007751937984496</v>
      </c>
      <c r="N114" s="44">
        <f>VLOOKUP(A114,'[1]BRMA LA Names'!$A$2:$B$153,2,FALSE)</f>
        <v>685.00653403845934</v>
      </c>
      <c r="O114" s="45">
        <f t="shared" si="36"/>
        <v>1.5171794773830771</v>
      </c>
      <c r="P114" s="45">
        <f t="shared" si="37"/>
        <v>0.75858973869153856</v>
      </c>
      <c r="Q114" s="46">
        <f t="shared" si="43"/>
        <v>0.2936241610738255</v>
      </c>
      <c r="R114" s="47">
        <f>VLOOKUP(B114,[2]Sheet1!$B$3:$C$15,2,FALSE)</f>
        <v>0.31126051422229023</v>
      </c>
      <c r="S114" s="1"/>
      <c r="T114" s="1"/>
    </row>
    <row r="115" spans="1:20" ht="14.25" thickTop="1" thickBot="1" x14ac:dyDescent="0.25">
      <c r="A115" s="1" t="s">
        <v>140</v>
      </c>
      <c r="B115" s="1" t="s">
        <v>28</v>
      </c>
      <c r="C115" s="41">
        <f>VLOOKUP($A115,'[1]LHA Rates 2020 C19 uprate'!$A$3:$D$172,3,FALSE)</f>
        <v>88.85</v>
      </c>
      <c r="D115" s="41">
        <f>VLOOKUP($A115,'[1]LHA Rates 2020 C19 uprate'!$A$3:$D$172,4,FALSE)</f>
        <v>386.07459943252707</v>
      </c>
      <c r="E115" s="41">
        <v>342.72</v>
      </c>
      <c r="F115" s="41">
        <f t="shared" si="38"/>
        <v>728.79459943252709</v>
      </c>
      <c r="G115" s="41">
        <f t="shared" si="39"/>
        <v>396.53249999999997</v>
      </c>
      <c r="H115" s="41" t="str">
        <f t="shared" si="40"/>
        <v>Eligible</v>
      </c>
      <c r="I115" s="41">
        <f t="shared" si="41"/>
        <v>332.26209943252712</v>
      </c>
      <c r="J115" s="42">
        <f>VLOOKUP(A115,'[1]Table 2'!$A$3:$B$154,2,FALSE)</f>
        <v>88.85</v>
      </c>
      <c r="K115" s="41">
        <f t="shared" si="42"/>
        <v>0</v>
      </c>
      <c r="L115" s="43">
        <f t="shared" si="34"/>
        <v>0.7871539313399778</v>
      </c>
      <c r="M115" s="43">
        <f t="shared" si="35"/>
        <v>0.3935769656699889</v>
      </c>
      <c r="N115" s="44">
        <f>VLOOKUP(A115,'[1]BRMA LA Names'!$A$2:$B$153,2,FALSE)</f>
        <v>923.46746359748795</v>
      </c>
      <c r="O115" s="45">
        <f t="shared" si="36"/>
        <v>2.0453321452879023</v>
      </c>
      <c r="P115" s="45">
        <f t="shared" si="37"/>
        <v>1.0226660726439512</v>
      </c>
      <c r="Q115" s="46">
        <f t="shared" si="43"/>
        <v>0.37269295302013422</v>
      </c>
      <c r="R115" s="47">
        <f>VLOOKUP(B115,[2]Sheet1!$B$3:$C$15,2,FALSE)</f>
        <v>0.3508700622168312</v>
      </c>
      <c r="S115" s="1"/>
      <c r="T115" s="1"/>
    </row>
    <row r="116" spans="1:20" ht="14.25" thickTop="1" thickBot="1" x14ac:dyDescent="0.25">
      <c r="A116" s="1" t="s">
        <v>146</v>
      </c>
      <c r="B116" s="1" t="s">
        <v>57</v>
      </c>
      <c r="C116" s="41">
        <f>VLOOKUP($A116,'[1]LHA Rates 2020 C19 uprate'!$A$3:$D$172,3,FALSE)</f>
        <v>66.39</v>
      </c>
      <c r="D116" s="41">
        <f>VLOOKUP($A116,'[1]LHA Rates 2020 C19 uprate'!$A$3:$D$172,4,FALSE)</f>
        <v>288.48050260355063</v>
      </c>
      <c r="E116" s="41">
        <v>342.72</v>
      </c>
      <c r="F116" s="41">
        <f t="shared" si="38"/>
        <v>631.2005026035506</v>
      </c>
      <c r="G116" s="41">
        <f t="shared" si="39"/>
        <v>396.53249999999997</v>
      </c>
      <c r="H116" s="41" t="str">
        <f t="shared" si="40"/>
        <v>Eligible</v>
      </c>
      <c r="I116" s="41">
        <f t="shared" si="41"/>
        <v>234.66800260355063</v>
      </c>
      <c r="J116" s="42">
        <f>VLOOKUP(A116,'[1]Table 2'!$A$3:$B$154,2,FALSE)</f>
        <v>66.39</v>
      </c>
      <c r="K116" s="41">
        <f t="shared" si="42"/>
        <v>0</v>
      </c>
      <c r="L116" s="43">
        <f t="shared" si="34"/>
        <v>0.58817275747508302</v>
      </c>
      <c r="M116" s="43">
        <f t="shared" si="35"/>
        <v>0.29408637873754151</v>
      </c>
      <c r="N116" s="44">
        <f>VLOOKUP(A116,'[1]BRMA LA Names'!$A$2:$B$153,2,FALSE)</f>
        <v>513.41460975258747</v>
      </c>
      <c r="O116" s="45">
        <f t="shared" si="36"/>
        <v>1.137130918610382</v>
      </c>
      <c r="P116" s="45">
        <f t="shared" si="37"/>
        <v>0.56856545930519098</v>
      </c>
      <c r="Q116" s="46">
        <f t="shared" si="43"/>
        <v>0.27848154362416105</v>
      </c>
      <c r="R116" s="47">
        <f>VLOOKUP(B116,[2]Sheet1!$B$3:$C$15,2,FALSE)</f>
        <v>0.23497217960382227</v>
      </c>
      <c r="S116" s="1"/>
      <c r="T116" s="1"/>
    </row>
    <row r="117" spans="1:20" ht="14.25" thickTop="1" thickBot="1" x14ac:dyDescent="0.25">
      <c r="A117" s="1" t="s">
        <v>154</v>
      </c>
      <c r="B117" s="1" t="s">
        <v>28</v>
      </c>
      <c r="C117" s="41">
        <f>VLOOKUP($A117,'[1]LHA Rates 2020 C19 uprate'!$A$3:$D$172,3,FALSE)</f>
        <v>118.87</v>
      </c>
      <c r="D117" s="41">
        <f>VLOOKUP($A117,'[1]LHA Rates 2020 C19 uprate'!$A$3:$D$172,4,FALSE)</f>
        <v>516.51871282548677</v>
      </c>
      <c r="E117" s="41">
        <v>342.72</v>
      </c>
      <c r="F117" s="41">
        <f t="shared" si="38"/>
        <v>859.2387128254868</v>
      </c>
      <c r="G117" s="41">
        <f t="shared" si="39"/>
        <v>396.53249999999997</v>
      </c>
      <c r="H117" s="41" t="str">
        <f t="shared" si="40"/>
        <v>Eligible</v>
      </c>
      <c r="I117" s="41">
        <f t="shared" si="41"/>
        <v>462.70621282548683</v>
      </c>
      <c r="J117" s="42">
        <f>VLOOKUP(A117,'[1]Table 2'!$A$3:$B$154,2,FALSE)</f>
        <v>118.87</v>
      </c>
      <c r="K117" s="41">
        <f t="shared" si="42"/>
        <v>0</v>
      </c>
      <c r="L117" s="43">
        <f t="shared" ref="L117:L148" si="44">$C117/(6.45*17.5)</f>
        <v>1.0531118493909193</v>
      </c>
      <c r="M117" s="43">
        <f t="shared" ref="M117:M148" si="45">$C117/(6.45*35)</f>
        <v>0.52655592469545964</v>
      </c>
      <c r="N117" s="44">
        <f>VLOOKUP(A117,'[1]BRMA LA Names'!$A$2:$B$153,2,FALSE)</f>
        <v>1238.8152396888618</v>
      </c>
      <c r="O117" s="45">
        <f t="shared" si="36"/>
        <v>2.7437768320905023</v>
      </c>
      <c r="P117" s="45">
        <f t="shared" si="37"/>
        <v>1.3718884160452511</v>
      </c>
      <c r="Q117" s="46">
        <f t="shared" si="43"/>
        <v>0.49861577181208055</v>
      </c>
      <c r="R117" s="47">
        <f>VLOOKUP(B117,[2]Sheet1!$B$3:$C$15,2,FALSE)</f>
        <v>0.3508700622168312</v>
      </c>
      <c r="S117" s="1"/>
      <c r="T117" s="1"/>
    </row>
    <row r="118" spans="1:20" ht="14.25" thickTop="1" thickBot="1" x14ac:dyDescent="0.25">
      <c r="A118" s="1" t="s">
        <v>155</v>
      </c>
      <c r="B118" s="1" t="s">
        <v>70</v>
      </c>
      <c r="C118" s="41">
        <f>VLOOKUP($A118,'[1]LHA Rates 2020 C19 uprate'!$A$3:$D$172,3,FALSE)</f>
        <v>70.19</v>
      </c>
      <c r="D118" s="41">
        <f>VLOOKUP($A118,'[1]LHA Rates 2020 C19 uprate'!$A$3:$D$172,4,FALSE)</f>
        <v>304.99241569126701</v>
      </c>
      <c r="E118" s="41">
        <v>342.72</v>
      </c>
      <c r="F118" s="41">
        <f t="shared" si="38"/>
        <v>647.7124156912671</v>
      </c>
      <c r="G118" s="41">
        <f t="shared" si="39"/>
        <v>396.53249999999997</v>
      </c>
      <c r="H118" s="41" t="str">
        <f t="shared" si="40"/>
        <v>Eligible</v>
      </c>
      <c r="I118" s="41">
        <f t="shared" si="41"/>
        <v>251.17991569126713</v>
      </c>
      <c r="J118" s="42">
        <f>VLOOKUP(A118,'[1]Table 2'!$A$3:$B$154,2,FALSE)</f>
        <v>70.19</v>
      </c>
      <c r="K118" s="41">
        <f t="shared" si="42"/>
        <v>0</v>
      </c>
      <c r="L118" s="43">
        <f t="shared" si="44"/>
        <v>0.6218383167220376</v>
      </c>
      <c r="M118" s="43">
        <f t="shared" si="45"/>
        <v>0.3109191583610188</v>
      </c>
      <c r="N118" s="44">
        <f>VLOOKUP(A118,'[1]BRMA LA Names'!$A$2:$B$153,2,FALSE)</f>
        <v>663.14924736463649</v>
      </c>
      <c r="O118" s="45">
        <f t="shared" si="36"/>
        <v>1.4687690971531262</v>
      </c>
      <c r="P118" s="45">
        <f t="shared" si="37"/>
        <v>0.7343845485765631</v>
      </c>
      <c r="Q118" s="46">
        <f t="shared" si="43"/>
        <v>0.29442114093959731</v>
      </c>
      <c r="R118" s="47">
        <f>VLOOKUP(B118,[2]Sheet1!$B$3:$C$15,2,FALSE)</f>
        <v>0.45907710199779322</v>
      </c>
      <c r="S118" s="1"/>
      <c r="T118" s="1"/>
    </row>
    <row r="119" spans="1:20" ht="14.25" thickTop="1" thickBot="1" x14ac:dyDescent="0.25">
      <c r="A119" s="1" t="s">
        <v>156</v>
      </c>
      <c r="B119" s="1" t="s">
        <v>47</v>
      </c>
      <c r="C119" s="41">
        <f>VLOOKUP($A119,'[1]LHA Rates 2020 C19 uprate'!$A$3:$D$172,3,FALSE)</f>
        <v>65.59</v>
      </c>
      <c r="D119" s="41">
        <f>VLOOKUP($A119,'[1]LHA Rates 2020 C19 uprate'!$A$3:$D$172,4,FALSE)</f>
        <v>285.00431037455769</v>
      </c>
      <c r="E119" s="41">
        <v>342.72</v>
      </c>
      <c r="F119" s="41">
        <f t="shared" si="38"/>
        <v>627.72431037455772</v>
      </c>
      <c r="G119" s="41">
        <f t="shared" si="39"/>
        <v>396.53249999999997</v>
      </c>
      <c r="H119" s="41" t="str">
        <f t="shared" si="40"/>
        <v>Eligible</v>
      </c>
      <c r="I119" s="41">
        <f t="shared" si="41"/>
        <v>231.19181037455775</v>
      </c>
      <c r="J119" s="42">
        <f>VLOOKUP(A119,'[1]Table 2'!$A$3:$B$154,2,FALSE)</f>
        <v>65.59</v>
      </c>
      <c r="K119" s="41">
        <f t="shared" si="42"/>
        <v>0</v>
      </c>
      <c r="L119" s="43">
        <f t="shared" si="44"/>
        <v>0.5810852713178295</v>
      </c>
      <c r="M119" s="43">
        <f t="shared" si="45"/>
        <v>0.29054263565891475</v>
      </c>
      <c r="N119" s="44">
        <f>VLOOKUP(A119,'[1]BRMA LA Names'!$A$2:$B$153,2,FALSE)</f>
        <v>662.74762460330885</v>
      </c>
      <c r="O119" s="45">
        <f t="shared" si="36"/>
        <v>1.4678795672277052</v>
      </c>
      <c r="P119" s="45">
        <f t="shared" si="37"/>
        <v>0.73393978361385259</v>
      </c>
      <c r="Q119" s="46">
        <f t="shared" si="43"/>
        <v>0.27512583892617448</v>
      </c>
      <c r="R119" s="47">
        <f>VLOOKUP(B119,[2]Sheet1!$B$3:$C$15,2,FALSE)</f>
        <v>0.35227920610439672</v>
      </c>
      <c r="S119" s="1"/>
      <c r="T119" s="1"/>
    </row>
    <row r="120" spans="1:20" ht="14.25" thickTop="1" thickBot="1" x14ac:dyDescent="0.25">
      <c r="A120" s="1" t="s">
        <v>159</v>
      </c>
      <c r="B120" s="1" t="s">
        <v>28</v>
      </c>
      <c r="C120" s="41">
        <f>VLOOKUP($A120,'[1]LHA Rates 2020 C19 uprate'!$A$3:$D$172,3,FALSE)</f>
        <v>89.75</v>
      </c>
      <c r="D120" s="41">
        <f>VLOOKUP($A120,'[1]LHA Rates 2020 C19 uprate'!$A$3:$D$172,4,FALSE)</f>
        <v>389.98531569014409</v>
      </c>
      <c r="E120" s="41">
        <v>342.72</v>
      </c>
      <c r="F120" s="41">
        <f t="shared" si="38"/>
        <v>732.70531569014406</v>
      </c>
      <c r="G120" s="41">
        <f t="shared" si="39"/>
        <v>396.53249999999997</v>
      </c>
      <c r="H120" s="41" t="str">
        <f t="shared" si="40"/>
        <v>Eligible</v>
      </c>
      <c r="I120" s="41">
        <f t="shared" si="41"/>
        <v>336.17281569014409</v>
      </c>
      <c r="J120" s="42">
        <f>VLOOKUP(A120,'[1]Table 2'!$A$3:$B$154,2,FALSE)</f>
        <v>89.75</v>
      </c>
      <c r="K120" s="41">
        <f t="shared" si="42"/>
        <v>0</v>
      </c>
      <c r="L120" s="43">
        <f t="shared" si="44"/>
        <v>0.7951273532668881</v>
      </c>
      <c r="M120" s="43">
        <f t="shared" si="45"/>
        <v>0.39756367663344405</v>
      </c>
      <c r="N120" s="44">
        <f>VLOOKUP(A120,'[1]BRMA LA Names'!$A$2:$B$153,2,FALSE)</f>
        <v>1025.4252586386847</v>
      </c>
      <c r="O120" s="45">
        <f t="shared" si="36"/>
        <v>2.2711522893437093</v>
      </c>
      <c r="P120" s="45">
        <f t="shared" si="37"/>
        <v>1.1355761446718546</v>
      </c>
      <c r="Q120" s="46">
        <f t="shared" si="43"/>
        <v>0.37646812080536912</v>
      </c>
      <c r="R120" s="47">
        <f>VLOOKUP(B120,[2]Sheet1!$B$3:$C$15,2,FALSE)</f>
        <v>0.3508700622168312</v>
      </c>
      <c r="S120" s="1"/>
      <c r="T120" s="1"/>
    </row>
    <row r="121" spans="1:20" ht="14.25" thickTop="1" thickBot="1" x14ac:dyDescent="0.25">
      <c r="A121" s="1" t="s">
        <v>160</v>
      </c>
      <c r="B121" s="1" t="s">
        <v>60</v>
      </c>
      <c r="C121" s="41">
        <f>VLOOKUP($A121,'[1]LHA Rates 2020 C19 uprate'!$A$3:$D$172,3,FALSE)</f>
        <v>75</v>
      </c>
      <c r="D121" s="41">
        <f>VLOOKUP($A121,'[1]LHA Rates 2020 C19 uprate'!$A$3:$D$172,4,FALSE)</f>
        <v>325.893021468087</v>
      </c>
      <c r="E121" s="41">
        <v>342.72</v>
      </c>
      <c r="F121" s="41">
        <f t="shared" si="38"/>
        <v>668.61302146808703</v>
      </c>
      <c r="G121" s="41">
        <f t="shared" si="39"/>
        <v>396.53249999999997</v>
      </c>
      <c r="H121" s="41" t="str">
        <f t="shared" si="40"/>
        <v>Eligible</v>
      </c>
      <c r="I121" s="41">
        <f t="shared" si="41"/>
        <v>272.08052146808706</v>
      </c>
      <c r="J121" s="42">
        <f>VLOOKUP(A121,'[1]Table 2'!$A$3:$B$154,2,FALSE)</f>
        <v>75</v>
      </c>
      <c r="K121" s="41">
        <f t="shared" si="42"/>
        <v>0</v>
      </c>
      <c r="L121" s="43">
        <f t="shared" si="44"/>
        <v>0.66445182724252494</v>
      </c>
      <c r="M121" s="43">
        <f t="shared" si="45"/>
        <v>0.33222591362126247</v>
      </c>
      <c r="N121" s="44">
        <f>VLOOKUP(A121,'[1]BRMA LA Names'!$A$2:$B$153,2,FALSE)</f>
        <v>598.50181938252058</v>
      </c>
      <c r="O121" s="45">
        <f t="shared" si="36"/>
        <v>1.3255854249889714</v>
      </c>
      <c r="P121" s="45">
        <f t="shared" si="37"/>
        <v>0.66279271249448568</v>
      </c>
      <c r="Q121" s="46">
        <f t="shared" si="43"/>
        <v>0.31459731543624159</v>
      </c>
      <c r="R121" s="47">
        <f>VLOOKUP(B121,[2]Sheet1!$B$3:$C$15,2,FALSE)</f>
        <v>0.22050053526245786</v>
      </c>
      <c r="S121" s="1"/>
      <c r="T121" s="1"/>
    </row>
    <row r="122" spans="1:20" ht="14.25" thickTop="1" thickBot="1" x14ac:dyDescent="0.25">
      <c r="A122" s="1" t="s">
        <v>161</v>
      </c>
      <c r="B122" s="1" t="s">
        <v>60</v>
      </c>
      <c r="C122" s="41">
        <f>VLOOKUP($A122,'[1]LHA Rates 2020 C19 uprate'!$A$3:$D$172,3,FALSE)</f>
        <v>61.5</v>
      </c>
      <c r="D122" s="41">
        <f>VLOOKUP($A122,'[1]LHA Rates 2020 C19 uprate'!$A$3:$D$172,4,FALSE)</f>
        <v>267.23227760383133</v>
      </c>
      <c r="E122" s="41">
        <v>342.72</v>
      </c>
      <c r="F122" s="41">
        <f t="shared" si="38"/>
        <v>609.95227760383136</v>
      </c>
      <c r="G122" s="41">
        <f t="shared" si="39"/>
        <v>396.53249999999997</v>
      </c>
      <c r="H122" s="41" t="str">
        <f t="shared" si="40"/>
        <v>Eligible</v>
      </c>
      <c r="I122" s="41">
        <f t="shared" si="41"/>
        <v>213.41977760383139</v>
      </c>
      <c r="J122" s="42">
        <f>VLOOKUP(A122,'[1]Table 2'!$A$3:$B$154,2,FALSE)</f>
        <v>61.5</v>
      </c>
      <c r="K122" s="41">
        <f t="shared" si="42"/>
        <v>0</v>
      </c>
      <c r="L122" s="43">
        <f t="shared" si="44"/>
        <v>0.54485049833887045</v>
      </c>
      <c r="M122" s="43">
        <f t="shared" si="45"/>
        <v>0.27242524916943522</v>
      </c>
      <c r="N122" s="44">
        <f>VLOOKUP(A122,'[1]BRMA LA Names'!$A$2:$B$153,2,FALSE)</f>
        <v>507.83591899476971</v>
      </c>
      <c r="O122" s="45">
        <f t="shared" si="36"/>
        <v>1.124775014384872</v>
      </c>
      <c r="P122" s="45">
        <f t="shared" si="37"/>
        <v>0.56238750719243602</v>
      </c>
      <c r="Q122" s="46">
        <f t="shared" si="43"/>
        <v>0.25796979865771813</v>
      </c>
      <c r="R122" s="47">
        <f>VLOOKUP(B122,[2]Sheet1!$B$3:$C$15,2,FALSE)</f>
        <v>0.22050053526245786</v>
      </c>
      <c r="S122" s="1"/>
      <c r="T122" s="1"/>
    </row>
    <row r="123" spans="1:20" ht="14.25" thickTop="1" thickBot="1" x14ac:dyDescent="0.25">
      <c r="A123" s="1" t="s">
        <v>162</v>
      </c>
      <c r="B123" s="1" t="s">
        <v>50</v>
      </c>
      <c r="C123" s="41">
        <f>VLOOKUP($A123,'[1]LHA Rates 2020 C19 uprate'!$A$3:$D$172,3,FALSE)</f>
        <v>84.35</v>
      </c>
      <c r="D123" s="41">
        <f>VLOOKUP($A123,'[1]LHA Rates 2020 C19 uprate'!$A$3:$D$172,4,FALSE)</f>
        <v>366.52101814444183</v>
      </c>
      <c r="E123" s="41">
        <v>342.72</v>
      </c>
      <c r="F123" s="41">
        <f t="shared" si="38"/>
        <v>709.2410181444418</v>
      </c>
      <c r="G123" s="41">
        <f t="shared" si="39"/>
        <v>396.53249999999997</v>
      </c>
      <c r="H123" s="41" t="str">
        <f t="shared" si="40"/>
        <v>Eligible</v>
      </c>
      <c r="I123" s="41">
        <f t="shared" si="41"/>
        <v>312.70851814444183</v>
      </c>
      <c r="J123" s="42">
        <f>VLOOKUP(A123,'[1]Table 2'!$A$3:$B$154,2,FALSE)</f>
        <v>84.35</v>
      </c>
      <c r="K123" s="41">
        <f t="shared" si="42"/>
        <v>0</v>
      </c>
      <c r="L123" s="43">
        <f t="shared" si="44"/>
        <v>0.74728682170542626</v>
      </c>
      <c r="M123" s="43">
        <f t="shared" si="45"/>
        <v>0.37364341085271313</v>
      </c>
      <c r="N123" s="44">
        <f>VLOOKUP(A123,'[1]BRMA LA Names'!$A$2:$B$153,2,FALSE)</f>
        <v>673.03421171920172</v>
      </c>
      <c r="O123" s="45">
        <f t="shared" si="36"/>
        <v>1.4906627059118531</v>
      </c>
      <c r="P123" s="45">
        <f t="shared" si="37"/>
        <v>0.74533135295592656</v>
      </c>
      <c r="Q123" s="46">
        <f t="shared" si="43"/>
        <v>0.35381711409395972</v>
      </c>
      <c r="R123" s="47">
        <f>VLOOKUP(B123,[2]Sheet1!$B$3:$C$15,2,FALSE)</f>
        <v>0.26242329205386095</v>
      </c>
      <c r="S123" s="1"/>
      <c r="T123" s="1"/>
    </row>
    <row r="124" spans="1:20" ht="14.25" thickTop="1" thickBot="1" x14ac:dyDescent="0.25">
      <c r="A124" s="1" t="s">
        <v>163</v>
      </c>
      <c r="B124" s="1" t="s">
        <v>44</v>
      </c>
      <c r="C124" s="41">
        <f>VLOOKUP($A124,'[1]LHA Rates 2020 C19 uprate'!$A$3:$D$172,3,FALSE)</f>
        <v>83.1</v>
      </c>
      <c r="D124" s="41">
        <f>VLOOKUP($A124,'[1]LHA Rates 2020 C19 uprate'!$A$3:$D$172,4,FALSE)</f>
        <v>361.0894677866404</v>
      </c>
      <c r="E124" s="41">
        <v>342.72</v>
      </c>
      <c r="F124" s="41">
        <f t="shared" si="38"/>
        <v>703.80946778664043</v>
      </c>
      <c r="G124" s="41">
        <f t="shared" si="39"/>
        <v>396.53249999999997</v>
      </c>
      <c r="H124" s="41" t="str">
        <f t="shared" si="40"/>
        <v>Eligible</v>
      </c>
      <c r="I124" s="41">
        <f t="shared" si="41"/>
        <v>307.27696778664045</v>
      </c>
      <c r="J124" s="42">
        <f>VLOOKUP(A124,'[1]Table 2'!$A$3:$B$154,2,FALSE)</f>
        <v>83.1</v>
      </c>
      <c r="K124" s="41">
        <f t="shared" si="42"/>
        <v>0</v>
      </c>
      <c r="L124" s="43">
        <f t="shared" si="44"/>
        <v>0.73621262458471759</v>
      </c>
      <c r="M124" s="43">
        <f t="shared" si="45"/>
        <v>0.36810631229235879</v>
      </c>
      <c r="N124" s="44">
        <f>VLOOKUP(A124,'[1]BRMA LA Names'!$A$2:$B$153,2,FALSE)</f>
        <v>847.45586909927579</v>
      </c>
      <c r="O124" s="45">
        <f t="shared" si="36"/>
        <v>1.8769786691013861</v>
      </c>
      <c r="P124" s="45">
        <f t="shared" si="37"/>
        <v>0.93848933455069306</v>
      </c>
      <c r="Q124" s="46">
        <f t="shared" si="43"/>
        <v>0.34857382550335569</v>
      </c>
      <c r="R124" s="47">
        <f>VLOOKUP(B124,[2]Sheet1!$B$3:$C$15,2,FALSE)</f>
        <v>0.31126051422229023</v>
      </c>
      <c r="S124" s="1"/>
      <c r="T124" s="1"/>
    </row>
    <row r="125" spans="1:20" ht="14.25" thickTop="1" thickBot="1" x14ac:dyDescent="0.25">
      <c r="A125" s="1" t="s">
        <v>164</v>
      </c>
      <c r="B125" s="1" t="s">
        <v>60</v>
      </c>
      <c r="C125" s="41">
        <f>VLOOKUP($A125,'[1]LHA Rates 2020 C19 uprate'!$A$3:$D$172,3,FALSE)</f>
        <v>65.5</v>
      </c>
      <c r="D125" s="41">
        <f>VLOOKUP($A125,'[1]LHA Rates 2020 C19 uprate'!$A$3:$D$172,4,FALSE)</f>
        <v>284.61323874879599</v>
      </c>
      <c r="E125" s="41">
        <v>342.72</v>
      </c>
      <c r="F125" s="41">
        <f t="shared" si="38"/>
        <v>627.33323874879602</v>
      </c>
      <c r="G125" s="41">
        <f t="shared" si="39"/>
        <v>396.53249999999997</v>
      </c>
      <c r="H125" s="41" t="str">
        <f t="shared" si="40"/>
        <v>Eligible</v>
      </c>
      <c r="I125" s="41">
        <f t="shared" si="41"/>
        <v>230.80073874879605</v>
      </c>
      <c r="J125" s="42">
        <f>VLOOKUP(A125,'[1]Table 2'!$A$3:$B$154,2,FALSE)</f>
        <v>65.5</v>
      </c>
      <c r="K125" s="41">
        <f t="shared" si="42"/>
        <v>0</v>
      </c>
      <c r="L125" s="43">
        <f t="shared" si="44"/>
        <v>0.58028792912513838</v>
      </c>
      <c r="M125" s="43">
        <f t="shared" si="45"/>
        <v>0.29014396456256919</v>
      </c>
      <c r="N125" s="44">
        <f>VLOOKUP(A125,'[1]BRMA LA Names'!$A$2:$B$153,2,FALSE)</f>
        <v>512.96557474219162</v>
      </c>
      <c r="O125" s="45">
        <f t="shared" si="36"/>
        <v>1.1361363781665375</v>
      </c>
      <c r="P125" s="45">
        <f t="shared" si="37"/>
        <v>0.56806818908326873</v>
      </c>
      <c r="Q125" s="46">
        <f t="shared" si="43"/>
        <v>0.27474832214765099</v>
      </c>
      <c r="R125" s="47">
        <f>VLOOKUP(B125,[2]Sheet1!$B$3:$C$15,2,FALSE)</f>
        <v>0.22050053526245786</v>
      </c>
      <c r="S125" s="1"/>
      <c r="T125" s="1"/>
    </row>
    <row r="126" spans="1:20" ht="14.25" thickTop="1" thickBot="1" x14ac:dyDescent="0.25">
      <c r="A126" s="1" t="s">
        <v>165</v>
      </c>
      <c r="B126" s="1" t="s">
        <v>60</v>
      </c>
      <c r="C126" s="41">
        <f>VLOOKUP($A126,'[1]LHA Rates 2020 C19 uprate'!$A$3:$D$172,3,FALSE)</f>
        <v>56</v>
      </c>
      <c r="D126" s="41">
        <f>VLOOKUP($A126,'[1]LHA Rates 2020 C19 uprate'!$A$3:$D$172,4,FALSE)</f>
        <v>243.33345602950496</v>
      </c>
      <c r="E126" s="41">
        <v>342.72</v>
      </c>
      <c r="F126" s="41">
        <f t="shared" si="38"/>
        <v>586.05345602950501</v>
      </c>
      <c r="G126" s="41">
        <f t="shared" si="39"/>
        <v>396.53249999999997</v>
      </c>
      <c r="H126" s="41" t="str">
        <f t="shared" si="40"/>
        <v>Eligible</v>
      </c>
      <c r="I126" s="41">
        <f t="shared" si="41"/>
        <v>189.52095602950504</v>
      </c>
      <c r="J126" s="42">
        <f>VLOOKUP(A126,'[1]Table 2'!$A$3:$B$154,2,FALSE)</f>
        <v>56</v>
      </c>
      <c r="K126" s="41">
        <f t="shared" si="42"/>
        <v>0</v>
      </c>
      <c r="L126" s="43">
        <f t="shared" si="44"/>
        <v>0.49612403100775193</v>
      </c>
      <c r="M126" s="43">
        <f t="shared" si="45"/>
        <v>0.24806201550387597</v>
      </c>
      <c r="N126" s="44">
        <f>VLOOKUP(A126,'[1]BRMA LA Names'!$A$2:$B$153,2,FALSE)</f>
        <v>492.09992624000472</v>
      </c>
      <c r="O126" s="45">
        <f t="shared" si="36"/>
        <v>1.0899223172536097</v>
      </c>
      <c r="P126" s="45">
        <f t="shared" si="37"/>
        <v>0.54496115862680483</v>
      </c>
      <c r="Q126" s="46">
        <f t="shared" si="43"/>
        <v>0.2348993288590604</v>
      </c>
      <c r="R126" s="47">
        <f>VLOOKUP(B126,[2]Sheet1!$B$3:$C$15,2,FALSE)</f>
        <v>0.22050053526245786</v>
      </c>
      <c r="S126" s="1"/>
      <c r="T126" s="1"/>
    </row>
    <row r="127" spans="1:20" ht="14.25" thickTop="1" thickBot="1" x14ac:dyDescent="0.25">
      <c r="A127" s="1" t="s">
        <v>167</v>
      </c>
      <c r="B127" s="1" t="s">
        <v>50</v>
      </c>
      <c r="C127" s="41">
        <f>VLOOKUP($A127,'[1]LHA Rates 2020 C19 uprate'!$A$3:$D$172,3,FALSE)</f>
        <v>75</v>
      </c>
      <c r="D127" s="41">
        <f>VLOOKUP($A127,'[1]LHA Rates 2020 C19 uprate'!$A$3:$D$172,4,FALSE)</f>
        <v>325.893021468087</v>
      </c>
      <c r="E127" s="41">
        <v>342.72</v>
      </c>
      <c r="F127" s="41">
        <f t="shared" si="38"/>
        <v>668.61302146808703</v>
      </c>
      <c r="G127" s="41">
        <f t="shared" si="39"/>
        <v>396.53249999999997</v>
      </c>
      <c r="H127" s="41" t="str">
        <f t="shared" si="40"/>
        <v>Eligible</v>
      </c>
      <c r="I127" s="41">
        <f t="shared" si="41"/>
        <v>272.08052146808706</v>
      </c>
      <c r="J127" s="42">
        <f>VLOOKUP(A127,'[1]Table 2'!$A$3:$B$154,2,FALSE)</f>
        <v>75</v>
      </c>
      <c r="K127" s="41">
        <f t="shared" si="42"/>
        <v>0</v>
      </c>
      <c r="L127" s="43">
        <f t="shared" si="44"/>
        <v>0.66445182724252494</v>
      </c>
      <c r="M127" s="43">
        <f t="shared" si="45"/>
        <v>0.33222591362126247</v>
      </c>
      <c r="N127" s="44">
        <f>VLOOKUP(A127,'[1]BRMA LA Names'!$A$2:$B$153,2,FALSE)</f>
        <v>634.70651920660191</v>
      </c>
      <c r="O127" s="45">
        <f t="shared" si="36"/>
        <v>1.4057730214985646</v>
      </c>
      <c r="P127" s="45">
        <f t="shared" si="37"/>
        <v>0.70288651074928232</v>
      </c>
      <c r="Q127" s="46">
        <f t="shared" si="43"/>
        <v>0.31459731543624159</v>
      </c>
      <c r="R127" s="47">
        <f>VLOOKUP(B127,[2]Sheet1!$B$3:$C$15,2,FALSE)</f>
        <v>0.26242329205386095</v>
      </c>
      <c r="S127" s="1"/>
      <c r="T127" s="1"/>
    </row>
    <row r="128" spans="1:20" ht="14.25" thickTop="1" thickBot="1" x14ac:dyDescent="0.25">
      <c r="A128" s="1" t="s">
        <v>168</v>
      </c>
      <c r="B128" s="1" t="s">
        <v>50</v>
      </c>
      <c r="C128" s="41">
        <f>VLOOKUP($A128,'[1]LHA Rates 2020 C19 uprate'!$A$3:$D$172,3,FALSE)</f>
        <v>85.5</v>
      </c>
      <c r="D128" s="41">
        <f>VLOOKUP($A128,'[1]LHA Rates 2020 C19 uprate'!$A$3:$D$172,4,FALSE)</f>
        <v>371.51804447361917</v>
      </c>
      <c r="E128" s="41">
        <v>342.72</v>
      </c>
      <c r="F128" s="41">
        <f t="shared" si="38"/>
        <v>714.2380444736192</v>
      </c>
      <c r="G128" s="41">
        <f t="shared" si="39"/>
        <v>396.53249999999997</v>
      </c>
      <c r="H128" s="41" t="str">
        <f t="shared" si="40"/>
        <v>Eligible</v>
      </c>
      <c r="I128" s="41">
        <f t="shared" si="41"/>
        <v>317.70554447361923</v>
      </c>
      <c r="J128" s="42">
        <f>VLOOKUP(A128,'[1]Table 2'!$A$3:$B$154,2,FALSE)</f>
        <v>85.5</v>
      </c>
      <c r="K128" s="41">
        <f t="shared" si="42"/>
        <v>0</v>
      </c>
      <c r="L128" s="43">
        <f t="shared" si="44"/>
        <v>0.75747508305647837</v>
      </c>
      <c r="M128" s="43">
        <f t="shared" si="45"/>
        <v>0.37873754152823919</v>
      </c>
      <c r="N128" s="44">
        <f>VLOOKUP(A128,'[1]BRMA LA Names'!$A$2:$B$153,2,FALSE)</f>
        <v>846.76048213502577</v>
      </c>
      <c r="O128" s="45">
        <f t="shared" si="36"/>
        <v>1.8754384986379309</v>
      </c>
      <c r="P128" s="45">
        <f t="shared" si="37"/>
        <v>0.93771924931896544</v>
      </c>
      <c r="Q128" s="46">
        <f t="shared" si="43"/>
        <v>0.35864093959731541</v>
      </c>
      <c r="R128" s="47">
        <f>VLOOKUP(B128,[2]Sheet1!$B$3:$C$15,2,FALSE)</f>
        <v>0.26242329205386095</v>
      </c>
      <c r="S128" s="1"/>
      <c r="T128" s="1"/>
    </row>
    <row r="129" spans="1:20" ht="14.25" thickTop="1" thickBot="1" x14ac:dyDescent="0.25">
      <c r="A129" s="1" t="s">
        <v>169</v>
      </c>
      <c r="B129" s="1" t="s">
        <v>57</v>
      </c>
      <c r="C129" s="41">
        <f>VLOOKUP($A129,'[1]LHA Rates 2020 C19 uprate'!$A$3:$D$172,3,FALSE)</f>
        <v>60</v>
      </c>
      <c r="D129" s="41">
        <f>VLOOKUP($A129,'[1]LHA Rates 2020 C19 uprate'!$A$3:$D$172,4,FALSE)</f>
        <v>260.71441717446959</v>
      </c>
      <c r="E129" s="41">
        <v>342.72</v>
      </c>
      <c r="F129" s="41">
        <f t="shared" si="38"/>
        <v>603.43441717446967</v>
      </c>
      <c r="G129" s="41">
        <f t="shared" si="39"/>
        <v>396.53249999999997</v>
      </c>
      <c r="H129" s="41" t="str">
        <f t="shared" si="40"/>
        <v>Eligible</v>
      </c>
      <c r="I129" s="41">
        <f t="shared" si="41"/>
        <v>206.9019171744697</v>
      </c>
      <c r="J129" s="42">
        <f>VLOOKUP(A129,'[1]Table 2'!$A$3:$B$154,2,FALSE)</f>
        <v>60</v>
      </c>
      <c r="K129" s="41">
        <f t="shared" si="42"/>
        <v>0</v>
      </c>
      <c r="L129" s="43">
        <f t="shared" si="44"/>
        <v>0.53156146179401997</v>
      </c>
      <c r="M129" s="43">
        <f t="shared" si="45"/>
        <v>0.26578073089700999</v>
      </c>
      <c r="N129" s="44">
        <f>VLOOKUP(A129,'[1]BRMA LA Names'!$A$2:$B$153,2,FALSE)</f>
        <v>755.7463055558087</v>
      </c>
      <c r="O129" s="45">
        <f t="shared" si="36"/>
        <v>1.6738567121944823</v>
      </c>
      <c r="P129" s="45">
        <f t="shared" si="37"/>
        <v>0.83692835609724114</v>
      </c>
      <c r="Q129" s="46">
        <f t="shared" si="43"/>
        <v>0.25167785234899326</v>
      </c>
      <c r="R129" s="47">
        <f>VLOOKUP(B129,[2]Sheet1!$B$3:$C$15,2,FALSE)</f>
        <v>0.23497217960382227</v>
      </c>
      <c r="S129" s="1"/>
      <c r="T129" s="1"/>
    </row>
    <row r="130" spans="1:20" ht="14.25" thickTop="1" thickBot="1" x14ac:dyDescent="0.25">
      <c r="A130" s="1" t="s">
        <v>171</v>
      </c>
      <c r="B130" s="1" t="s">
        <v>47</v>
      </c>
      <c r="C130" s="41">
        <f>VLOOKUP($A130,'[1]LHA Rates 2020 C19 uprate'!$A$3:$D$172,3,FALSE)</f>
        <v>82.04</v>
      </c>
      <c r="D130" s="41">
        <f>VLOOKUP($A130,'[1]LHA Rates 2020 C19 uprate'!$A$3:$D$172,4,FALSE)</f>
        <v>356.48351308322481</v>
      </c>
      <c r="E130" s="41">
        <v>342.72</v>
      </c>
      <c r="F130" s="41">
        <f t="shared" si="38"/>
        <v>699.20351308322483</v>
      </c>
      <c r="G130" s="41">
        <f t="shared" si="39"/>
        <v>396.53249999999997</v>
      </c>
      <c r="H130" s="41" t="str">
        <f t="shared" si="40"/>
        <v>Eligible</v>
      </c>
      <c r="I130" s="41">
        <f t="shared" si="41"/>
        <v>302.67101308322486</v>
      </c>
      <c r="J130" s="42">
        <f>VLOOKUP(A130,'[1]Table 2'!$A$3:$B$154,2,FALSE)</f>
        <v>82.04</v>
      </c>
      <c r="K130" s="41">
        <f t="shared" si="42"/>
        <v>0</v>
      </c>
      <c r="L130" s="43">
        <f t="shared" si="44"/>
        <v>0.7268217054263566</v>
      </c>
      <c r="M130" s="43">
        <f t="shared" si="45"/>
        <v>0.3634108527131783</v>
      </c>
      <c r="N130" s="44">
        <f>VLOOKUP(A130,'[1]BRMA LA Names'!$A$2:$B$153,2,FALSE)</f>
        <v>990.2871937798941</v>
      </c>
      <c r="O130" s="45">
        <f t="shared" si="36"/>
        <v>2.19332711800641</v>
      </c>
      <c r="P130" s="45">
        <f t="shared" si="37"/>
        <v>1.096663559003205</v>
      </c>
      <c r="Q130" s="46">
        <f t="shared" si="43"/>
        <v>0.34412751677852349</v>
      </c>
      <c r="R130" s="47">
        <f>VLOOKUP(B130,[2]Sheet1!$B$3:$C$15,2,FALSE)</f>
        <v>0.35227920610439672</v>
      </c>
      <c r="S130" s="1"/>
      <c r="T130" s="1"/>
    </row>
    <row r="131" spans="1:20" ht="14.25" thickTop="1" thickBot="1" x14ac:dyDescent="0.25">
      <c r="A131" s="1" t="s">
        <v>172</v>
      </c>
      <c r="B131" s="1" t="s">
        <v>47</v>
      </c>
      <c r="C131" s="41">
        <f>VLOOKUP($A131,'[1]LHA Rates 2020 C19 uprate'!$A$3:$D$172,3,FALSE)</f>
        <v>76.64</v>
      </c>
      <c r="D131" s="41">
        <f>VLOOKUP($A131,'[1]LHA Rates 2020 C19 uprate'!$A$3:$D$172,4,FALSE)</f>
        <v>333.01921553752248</v>
      </c>
      <c r="E131" s="41">
        <v>342.72</v>
      </c>
      <c r="F131" s="41">
        <f t="shared" ref="F131:F154" si="46">D131+E131</f>
        <v>675.73921553752257</v>
      </c>
      <c r="G131" s="41">
        <f t="shared" ref="G131:G154" si="47">($AB$7*0.63)</f>
        <v>396.53249999999997</v>
      </c>
      <c r="H131" s="41" t="str">
        <f t="shared" ref="H131:H154" si="48">IF(F131&gt;G131,"Eligible","Not Elibilbe")</f>
        <v>Eligible</v>
      </c>
      <c r="I131" s="41">
        <f t="shared" ref="I131:I154" si="49">F131-G131</f>
        <v>279.2067155375226</v>
      </c>
      <c r="J131" s="42">
        <f>VLOOKUP(A131,'[1]Table 2'!$A$3:$B$154,2,FALSE)</f>
        <v>76.64</v>
      </c>
      <c r="K131" s="41">
        <f t="shared" ref="K131:K154" si="50">C131-J131</f>
        <v>0</v>
      </c>
      <c r="L131" s="43">
        <f t="shared" si="44"/>
        <v>0.67898117386489476</v>
      </c>
      <c r="M131" s="43">
        <f t="shared" si="45"/>
        <v>0.33949058693244738</v>
      </c>
      <c r="N131" s="44">
        <f>VLOOKUP(A131,'[1]BRMA LA Names'!$A$2:$B$153,2,FALSE)</f>
        <v>962.34458463247472</v>
      </c>
      <c r="O131" s="45">
        <f t="shared" si="36"/>
        <v>2.1314387256533216</v>
      </c>
      <c r="P131" s="45">
        <f t="shared" si="37"/>
        <v>1.0657193628266608</v>
      </c>
      <c r="Q131" s="46">
        <f t="shared" ref="Q131:Q154" si="51">$C131/$Z$1</f>
        <v>0.32147651006711409</v>
      </c>
      <c r="R131" s="47">
        <f>VLOOKUP(B131,[2]Sheet1!$B$3:$C$15,2,FALSE)</f>
        <v>0.35227920610439672</v>
      </c>
      <c r="S131" s="1"/>
      <c r="T131" s="1"/>
    </row>
    <row r="132" spans="1:20" ht="14.25" thickTop="1" thickBot="1" x14ac:dyDescent="0.25">
      <c r="A132" s="1" t="s">
        <v>173</v>
      </c>
      <c r="B132" s="1" t="s">
        <v>47</v>
      </c>
      <c r="C132" s="41">
        <f>VLOOKUP($A132,'[1]LHA Rates 2020 C19 uprate'!$A$3:$D$172,3,FALSE)</f>
        <v>95.85</v>
      </c>
      <c r="D132" s="41">
        <f>VLOOKUP($A132,'[1]LHA Rates 2020 C19 uprate'!$A$3:$D$172,4,FALSE)</f>
        <v>416.49128143621516</v>
      </c>
      <c r="E132" s="41">
        <v>342.72</v>
      </c>
      <c r="F132" s="41">
        <f t="shared" si="46"/>
        <v>759.21128143621513</v>
      </c>
      <c r="G132" s="41">
        <f t="shared" si="47"/>
        <v>396.53249999999997</v>
      </c>
      <c r="H132" s="41" t="str">
        <f t="shared" si="48"/>
        <v>Eligible</v>
      </c>
      <c r="I132" s="41">
        <f t="shared" si="49"/>
        <v>362.67878143621516</v>
      </c>
      <c r="J132" s="42">
        <f>VLOOKUP(A132,'[1]Table 2'!$A$3:$B$154,2,FALSE)</f>
        <v>95.85</v>
      </c>
      <c r="K132" s="41">
        <f t="shared" si="50"/>
        <v>0</v>
      </c>
      <c r="L132" s="43">
        <f t="shared" si="44"/>
        <v>0.84916943521594679</v>
      </c>
      <c r="M132" s="43">
        <f t="shared" si="45"/>
        <v>0.42458471760797339</v>
      </c>
      <c r="N132" s="44"/>
      <c r="O132" s="45"/>
      <c r="P132" s="45"/>
      <c r="Q132" s="46">
        <f t="shared" si="51"/>
        <v>0.40205536912751677</v>
      </c>
      <c r="R132" s="47">
        <f>VLOOKUP(B132,[2]Sheet1!$B$3:$C$15,2,FALSE)</f>
        <v>0.35227920610439672</v>
      </c>
      <c r="S132" s="1"/>
      <c r="T132" s="1"/>
    </row>
    <row r="133" spans="1:20" ht="14.25" thickTop="1" thickBot="1" x14ac:dyDescent="0.25">
      <c r="A133" s="1" t="s">
        <v>175</v>
      </c>
      <c r="B133" s="1" t="s">
        <v>47</v>
      </c>
      <c r="C133" s="41">
        <f>VLOOKUP($A133,'[1]LHA Rates 2020 C19 uprate'!$A$3:$D$172,3,FALSE)</f>
        <v>73.989999999999995</v>
      </c>
      <c r="D133" s="41">
        <f>VLOOKUP($A133,'[1]LHA Rates 2020 C19 uprate'!$A$3:$D$172,4,FALSE)</f>
        <v>321.50432877898339</v>
      </c>
      <c r="E133" s="41">
        <v>342.72</v>
      </c>
      <c r="F133" s="41">
        <f t="shared" si="46"/>
        <v>664.22432877898336</v>
      </c>
      <c r="G133" s="41">
        <f t="shared" si="47"/>
        <v>396.53249999999997</v>
      </c>
      <c r="H133" s="41" t="str">
        <f t="shared" si="48"/>
        <v>Eligible</v>
      </c>
      <c r="I133" s="41">
        <f t="shared" si="49"/>
        <v>267.69182877898339</v>
      </c>
      <c r="J133" s="42">
        <f>VLOOKUP(A133,'[1]Table 2'!$A$3:$B$154,2,FALSE)</f>
        <v>73.989999999999995</v>
      </c>
      <c r="K133" s="41">
        <f t="shared" si="50"/>
        <v>0</v>
      </c>
      <c r="L133" s="43">
        <f t="shared" si="44"/>
        <v>0.65550387596899218</v>
      </c>
      <c r="M133" s="43">
        <f t="shared" si="45"/>
        <v>0.32775193798449609</v>
      </c>
      <c r="N133" s="44">
        <f>VLOOKUP(A133,'[1]BRMA LA Names'!$A$2:$B$153,2,FALSE)</f>
        <v>855.90004572872772</v>
      </c>
      <c r="O133" s="45">
        <f t="shared" ref="O133:O145" si="52">(N133/4)/(6.45*17.5)</f>
        <v>1.8956811644047125</v>
      </c>
      <c r="P133" s="45">
        <f t="shared" ref="P133:P145" si="53">(N133/4)/(6.45*35)</f>
        <v>0.94784058220235623</v>
      </c>
      <c r="Q133" s="46">
        <f t="shared" si="51"/>
        <v>0.31036073825503352</v>
      </c>
      <c r="R133" s="47">
        <f>VLOOKUP(B133,[2]Sheet1!$B$3:$C$15,2,FALSE)</f>
        <v>0.35227920610439672</v>
      </c>
      <c r="S133" s="1"/>
      <c r="T133" s="1"/>
    </row>
    <row r="134" spans="1:20" ht="14.25" thickTop="1" thickBot="1" x14ac:dyDescent="0.25">
      <c r="A134" s="1" t="s">
        <v>177</v>
      </c>
      <c r="B134" s="1" t="s">
        <v>57</v>
      </c>
      <c r="C134" s="41">
        <f>VLOOKUP($A134,'[1]LHA Rates 2020 C19 uprate'!$A$3:$D$172,3,FALSE)</f>
        <v>76.5</v>
      </c>
      <c r="D134" s="41">
        <f>VLOOKUP($A134,'[1]LHA Rates 2020 C19 uprate'!$A$3:$D$172,4,FALSE)</f>
        <v>332.41088189744875</v>
      </c>
      <c r="E134" s="41">
        <v>342.72</v>
      </c>
      <c r="F134" s="41">
        <f t="shared" si="46"/>
        <v>675.13088189744872</v>
      </c>
      <c r="G134" s="41">
        <f t="shared" si="47"/>
        <v>396.53249999999997</v>
      </c>
      <c r="H134" s="41" t="str">
        <f t="shared" si="48"/>
        <v>Eligible</v>
      </c>
      <c r="I134" s="41">
        <f t="shared" si="49"/>
        <v>278.59838189744875</v>
      </c>
      <c r="J134" s="42">
        <f>VLOOKUP(A134,'[1]Table 2'!$A$3:$B$154,2,FALSE)</f>
        <v>76.5</v>
      </c>
      <c r="K134" s="41">
        <f t="shared" si="50"/>
        <v>0</v>
      </c>
      <c r="L134" s="43">
        <f t="shared" si="44"/>
        <v>0.67774086378737541</v>
      </c>
      <c r="M134" s="43">
        <f t="shared" si="45"/>
        <v>0.33887043189368771</v>
      </c>
      <c r="N134" s="44">
        <f>VLOOKUP(A134,'[1]BRMA LA Names'!$A$2:$B$153,2,FALSE)</f>
        <v>570.33028649087419</v>
      </c>
      <c r="O134" s="45">
        <f t="shared" si="52"/>
        <v>1.2631900033020469</v>
      </c>
      <c r="P134" s="45">
        <f t="shared" si="53"/>
        <v>0.63159500165102345</v>
      </c>
      <c r="Q134" s="46">
        <f t="shared" si="51"/>
        <v>0.32088926174496646</v>
      </c>
      <c r="R134" s="47">
        <f>VLOOKUP(B134,[2]Sheet1!$B$3:$C$15,2,FALSE)</f>
        <v>0.23497217960382227</v>
      </c>
      <c r="S134" s="1"/>
      <c r="T134" s="1"/>
    </row>
    <row r="135" spans="1:20" ht="14.25" thickTop="1" thickBot="1" x14ac:dyDescent="0.25">
      <c r="A135" s="1" t="s">
        <v>178</v>
      </c>
      <c r="B135" s="1" t="s">
        <v>57</v>
      </c>
      <c r="C135" s="41">
        <f>VLOOKUP($A135,'[1]LHA Rates 2020 C19 uprate'!$A$3:$D$172,3,FALSE)</f>
        <v>65</v>
      </c>
      <c r="D135" s="41">
        <f>VLOOKUP($A135,'[1]LHA Rates 2020 C19 uprate'!$A$3:$D$172,4,FALSE)</f>
        <v>282.44061860567541</v>
      </c>
      <c r="E135" s="41">
        <v>342.72</v>
      </c>
      <c r="F135" s="41">
        <f t="shared" si="46"/>
        <v>625.16061860567538</v>
      </c>
      <c r="G135" s="41">
        <f t="shared" si="47"/>
        <v>396.53249999999997</v>
      </c>
      <c r="H135" s="41" t="str">
        <f t="shared" si="48"/>
        <v>Eligible</v>
      </c>
      <c r="I135" s="41">
        <f t="shared" si="49"/>
        <v>228.62811860567541</v>
      </c>
      <c r="J135" s="42">
        <f>VLOOKUP(A135,'[1]Table 2'!$A$3:$B$154,2,FALSE)</f>
        <v>65</v>
      </c>
      <c r="K135" s="41">
        <f t="shared" si="50"/>
        <v>0</v>
      </c>
      <c r="L135" s="43">
        <f t="shared" si="44"/>
        <v>0.57585825027685489</v>
      </c>
      <c r="M135" s="43">
        <f t="shared" si="45"/>
        <v>0.28792912513842744</v>
      </c>
      <c r="N135" s="44">
        <f>VLOOKUP(A135,'[1]BRMA LA Names'!$A$2:$B$153,2,FALSE)</f>
        <v>503.34057770167163</v>
      </c>
      <c r="O135" s="45">
        <f t="shared" si="52"/>
        <v>1.114818555263946</v>
      </c>
      <c r="P135" s="45">
        <f t="shared" si="53"/>
        <v>0.55740927763197301</v>
      </c>
      <c r="Q135" s="46">
        <f t="shared" si="51"/>
        <v>0.2726510067114094</v>
      </c>
      <c r="R135" s="47">
        <f>VLOOKUP(B135,[2]Sheet1!$B$3:$C$15,2,FALSE)</f>
        <v>0.23497217960382227</v>
      </c>
      <c r="S135" s="1"/>
      <c r="T135" s="1"/>
    </row>
    <row r="136" spans="1:20" ht="14.25" thickTop="1" thickBot="1" x14ac:dyDescent="0.25">
      <c r="A136" s="1" t="s">
        <v>179</v>
      </c>
      <c r="B136" s="1" t="s">
        <v>50</v>
      </c>
      <c r="C136" s="41">
        <f>VLOOKUP($A136,'[1]LHA Rates 2020 C19 uprate'!$A$3:$D$172,3,FALSE)</f>
        <v>60.95</v>
      </c>
      <c r="D136" s="41">
        <f>VLOOKUP($A136,'[1]LHA Rates 2020 C19 uprate'!$A$3:$D$172,4,FALSE)</f>
        <v>264.84239544639871</v>
      </c>
      <c r="E136" s="41">
        <v>342.72</v>
      </c>
      <c r="F136" s="41">
        <f t="shared" si="46"/>
        <v>607.5623954463988</v>
      </c>
      <c r="G136" s="41">
        <f t="shared" si="47"/>
        <v>396.53249999999997</v>
      </c>
      <c r="H136" s="41" t="str">
        <f t="shared" si="48"/>
        <v>Eligible</v>
      </c>
      <c r="I136" s="41">
        <f t="shared" si="49"/>
        <v>211.02989544639883</v>
      </c>
      <c r="J136" s="42">
        <f>VLOOKUP(A136,'[1]Table 2'!$A$3:$B$154,2,FALSE)</f>
        <v>60.95</v>
      </c>
      <c r="K136" s="41">
        <f t="shared" si="50"/>
        <v>0</v>
      </c>
      <c r="L136" s="43">
        <f t="shared" si="44"/>
        <v>0.53997785160575862</v>
      </c>
      <c r="M136" s="43">
        <f t="shared" si="45"/>
        <v>0.26998892580287931</v>
      </c>
      <c r="N136" s="44">
        <f>VLOOKUP(A136,'[1]BRMA LA Names'!$A$2:$B$153,2,FALSE)</f>
        <v>538.65577465083163</v>
      </c>
      <c r="O136" s="45">
        <f t="shared" si="52"/>
        <v>1.193036045738276</v>
      </c>
      <c r="P136" s="45">
        <f t="shared" si="53"/>
        <v>0.59651802286913802</v>
      </c>
      <c r="Q136" s="46">
        <f t="shared" si="51"/>
        <v>0.25566275167785235</v>
      </c>
      <c r="R136" s="47">
        <f>VLOOKUP(B136,[2]Sheet1!$B$3:$C$15,2,FALSE)</f>
        <v>0.26242329205386095</v>
      </c>
      <c r="S136" s="1"/>
      <c r="T136" s="1"/>
    </row>
    <row r="137" spans="1:20" ht="14.25" thickTop="1" thickBot="1" x14ac:dyDescent="0.25">
      <c r="A137" s="1" t="s">
        <v>180</v>
      </c>
      <c r="B137" s="1" t="s">
        <v>47</v>
      </c>
      <c r="C137" s="41">
        <f>VLOOKUP($A137,'[1]LHA Rates 2020 C19 uprate'!$A$3:$D$172,3,FALSE)</f>
        <v>78.59</v>
      </c>
      <c r="D137" s="41">
        <f>VLOOKUP($A137,'[1]LHA Rates 2020 C19 uprate'!$A$3:$D$172,4,FALSE)</f>
        <v>341.49243409569277</v>
      </c>
      <c r="E137" s="41">
        <v>342.72</v>
      </c>
      <c r="F137" s="41">
        <f t="shared" si="46"/>
        <v>684.21243409569274</v>
      </c>
      <c r="G137" s="41">
        <f t="shared" si="47"/>
        <v>396.53249999999997</v>
      </c>
      <c r="H137" s="41" t="str">
        <f t="shared" si="48"/>
        <v>Eligible</v>
      </c>
      <c r="I137" s="41">
        <f t="shared" si="49"/>
        <v>287.67993409569277</v>
      </c>
      <c r="J137" s="42">
        <f>VLOOKUP(A137,'[1]Table 2'!$A$3:$B$154,2,FALSE)</f>
        <v>78.59</v>
      </c>
      <c r="K137" s="41">
        <f t="shared" si="50"/>
        <v>0</v>
      </c>
      <c r="L137" s="43">
        <f t="shared" si="44"/>
        <v>0.6962569213732005</v>
      </c>
      <c r="M137" s="43">
        <f t="shared" si="45"/>
        <v>0.34812846068660025</v>
      </c>
      <c r="N137" s="44">
        <f>VLOOKUP(A137,'[1]BRMA LA Names'!$A$2:$B$153,2,FALSE)</f>
        <v>902.30426507546599</v>
      </c>
      <c r="O137" s="45">
        <f t="shared" si="52"/>
        <v>1.9984590588603899</v>
      </c>
      <c r="P137" s="45">
        <f t="shared" si="53"/>
        <v>0.99922952943019494</v>
      </c>
      <c r="Q137" s="46">
        <f t="shared" si="51"/>
        <v>0.32965604026845641</v>
      </c>
      <c r="R137" s="47">
        <f>VLOOKUP(B137,[2]Sheet1!$B$3:$C$15,2,FALSE)</f>
        <v>0.35227920610439672</v>
      </c>
      <c r="S137" s="1"/>
      <c r="T137" s="1"/>
    </row>
    <row r="138" spans="1:20" ht="14.25" thickTop="1" thickBot="1" x14ac:dyDescent="0.25">
      <c r="A138" s="1" t="s">
        <v>183</v>
      </c>
      <c r="B138" s="1" t="s">
        <v>44</v>
      </c>
      <c r="C138" s="41">
        <f>VLOOKUP($A138,'[1]LHA Rates 2020 C19 uprate'!$A$3:$D$172,3,FALSE)</f>
        <v>78.59</v>
      </c>
      <c r="D138" s="41">
        <f>VLOOKUP($A138,'[1]LHA Rates 2020 C19 uprate'!$A$3:$D$172,4,FALSE)</f>
        <v>341.49243409569277</v>
      </c>
      <c r="E138" s="41">
        <v>342.72</v>
      </c>
      <c r="F138" s="41">
        <f t="shared" si="46"/>
        <v>684.21243409569274</v>
      </c>
      <c r="G138" s="41">
        <f t="shared" si="47"/>
        <v>396.53249999999997</v>
      </c>
      <c r="H138" s="41" t="str">
        <f t="shared" si="48"/>
        <v>Eligible</v>
      </c>
      <c r="I138" s="41">
        <f t="shared" si="49"/>
        <v>287.67993409569277</v>
      </c>
      <c r="J138" s="42">
        <f>VLOOKUP(A138,'[1]Table 2'!$A$3:$B$154,2,FALSE)</f>
        <v>78.59</v>
      </c>
      <c r="K138" s="41">
        <f t="shared" si="50"/>
        <v>0</v>
      </c>
      <c r="L138" s="43">
        <f t="shared" si="44"/>
        <v>0.6962569213732005</v>
      </c>
      <c r="M138" s="43">
        <f t="shared" si="45"/>
        <v>0.34812846068660025</v>
      </c>
      <c r="N138" s="44">
        <f>VLOOKUP(A138,'[1]BRMA LA Names'!$A$2:$B$153,2,FALSE)</f>
        <v>721.39812793547605</v>
      </c>
      <c r="O138" s="45">
        <f t="shared" si="52"/>
        <v>1.597781014253546</v>
      </c>
      <c r="P138" s="45">
        <f t="shared" si="53"/>
        <v>0.79889050712677301</v>
      </c>
      <c r="Q138" s="46">
        <f t="shared" si="51"/>
        <v>0.32965604026845641</v>
      </c>
      <c r="R138" s="47">
        <f>VLOOKUP(B138,[2]Sheet1!$B$3:$C$15,2,FALSE)</f>
        <v>0.31126051422229023</v>
      </c>
      <c r="S138" s="1"/>
      <c r="T138" s="1"/>
    </row>
    <row r="139" spans="1:20" ht="14.25" thickTop="1" thickBot="1" x14ac:dyDescent="0.25">
      <c r="A139" s="1" t="s">
        <v>184</v>
      </c>
      <c r="B139" s="1" t="s">
        <v>57</v>
      </c>
      <c r="C139" s="41">
        <f>VLOOKUP($A139,'[1]LHA Rates 2020 C19 uprate'!$A$3:$D$172,3,FALSE)</f>
        <v>65.84</v>
      </c>
      <c r="D139" s="41">
        <f>VLOOKUP($A139,'[1]LHA Rates 2020 C19 uprate'!$A$3:$D$172,4,FALSE)</f>
        <v>286.09062044611801</v>
      </c>
      <c r="E139" s="41">
        <v>342.72</v>
      </c>
      <c r="F139" s="41">
        <f t="shared" si="46"/>
        <v>628.81062044611804</v>
      </c>
      <c r="G139" s="41">
        <f t="shared" si="47"/>
        <v>396.53249999999997</v>
      </c>
      <c r="H139" s="41" t="str">
        <f t="shared" si="48"/>
        <v>Eligible</v>
      </c>
      <c r="I139" s="41">
        <f t="shared" si="49"/>
        <v>232.27812044611807</v>
      </c>
      <c r="J139" s="42">
        <f>VLOOKUP(A139,'[1]Table 2'!$A$3:$B$154,2,FALSE)</f>
        <v>65.84</v>
      </c>
      <c r="K139" s="41">
        <f t="shared" si="50"/>
        <v>0</v>
      </c>
      <c r="L139" s="43">
        <f t="shared" si="44"/>
        <v>0.58330011074197119</v>
      </c>
      <c r="M139" s="43">
        <f t="shared" si="45"/>
        <v>0.29165005537098559</v>
      </c>
      <c r="N139" s="44">
        <f>VLOOKUP(A139,'[1]BRMA LA Names'!$A$2:$B$153,2,FALSE)</f>
        <v>539.08534024021685</v>
      </c>
      <c r="O139" s="45">
        <f t="shared" si="52"/>
        <v>1.1939874645409012</v>
      </c>
      <c r="P139" s="45">
        <f t="shared" si="53"/>
        <v>0.59699373227045061</v>
      </c>
      <c r="Q139" s="46">
        <f t="shared" si="51"/>
        <v>0.27617449664429533</v>
      </c>
      <c r="R139" s="47">
        <f>VLOOKUP(B139,[2]Sheet1!$B$3:$C$15,2,FALSE)</f>
        <v>0.23497217960382227</v>
      </c>
      <c r="S139" s="1"/>
      <c r="T139" s="1"/>
    </row>
    <row r="140" spans="1:20" ht="14.25" thickTop="1" thickBot="1" x14ac:dyDescent="0.25">
      <c r="A140" s="1" t="s">
        <v>185</v>
      </c>
      <c r="B140" s="1" t="s">
        <v>44</v>
      </c>
      <c r="C140" s="41">
        <f>VLOOKUP($A140,'[1]LHA Rates 2020 C19 uprate'!$A$3:$D$172,3,FALSE)</f>
        <v>84.5</v>
      </c>
      <c r="D140" s="41">
        <f>VLOOKUP($A140,'[1]LHA Rates 2020 C19 uprate'!$A$3:$D$172,4,FALSE)</f>
        <v>367.17280418737801</v>
      </c>
      <c r="E140" s="41">
        <v>342.72</v>
      </c>
      <c r="F140" s="41">
        <f t="shared" si="46"/>
        <v>709.89280418737803</v>
      </c>
      <c r="G140" s="41">
        <f t="shared" si="47"/>
        <v>396.53249999999997</v>
      </c>
      <c r="H140" s="41" t="str">
        <f t="shared" si="48"/>
        <v>Eligible</v>
      </c>
      <c r="I140" s="41">
        <f t="shared" si="49"/>
        <v>313.36030418737806</v>
      </c>
      <c r="J140" s="42">
        <f>VLOOKUP(A140,'[1]Table 2'!$A$3:$B$154,2,FALSE)</f>
        <v>84.5</v>
      </c>
      <c r="K140" s="41">
        <f t="shared" si="50"/>
        <v>0</v>
      </c>
      <c r="L140" s="43">
        <f t="shared" si="44"/>
        <v>0.74861572535991139</v>
      </c>
      <c r="M140" s="43">
        <f t="shared" si="45"/>
        <v>0.37430786267995569</v>
      </c>
      <c r="N140" s="44">
        <f>VLOOKUP(A140,'[1]BRMA LA Names'!$A$2:$B$153,2,FALSE)</f>
        <v>673.34873816300671</v>
      </c>
      <c r="O140" s="45">
        <f t="shared" si="52"/>
        <v>1.4913593314795277</v>
      </c>
      <c r="P140" s="45">
        <f t="shared" si="53"/>
        <v>0.74567966573976385</v>
      </c>
      <c r="Q140" s="46">
        <f t="shared" si="51"/>
        <v>0.35444630872483218</v>
      </c>
      <c r="R140" s="47">
        <f>VLOOKUP(B140,[2]Sheet1!$B$3:$C$15,2,FALSE)</f>
        <v>0.31126051422229023</v>
      </c>
      <c r="S140" s="1"/>
      <c r="T140" s="1"/>
    </row>
    <row r="141" spans="1:20" ht="14.25" thickTop="1" thickBot="1" x14ac:dyDescent="0.25">
      <c r="A141" s="1" t="s">
        <v>187</v>
      </c>
      <c r="B141" s="1" t="s">
        <v>28</v>
      </c>
      <c r="C141" s="41">
        <f>VLOOKUP($A141,'[1]LHA Rates 2020 C19 uprate'!$A$3:$D$172,3,FALSE)</f>
        <v>69.040000000000006</v>
      </c>
      <c r="D141" s="41">
        <f>VLOOKUP($A141,'[1]LHA Rates 2020 C19 uprate'!$A$3:$D$172,4,FALSE)</f>
        <v>299.99538936208972</v>
      </c>
      <c r="E141" s="41">
        <v>342.72</v>
      </c>
      <c r="F141" s="41">
        <f t="shared" si="46"/>
        <v>642.71538936208981</v>
      </c>
      <c r="G141" s="41">
        <f t="shared" si="47"/>
        <v>396.53249999999997</v>
      </c>
      <c r="H141" s="41" t="str">
        <f t="shared" si="48"/>
        <v>Eligible</v>
      </c>
      <c r="I141" s="41">
        <f t="shared" si="49"/>
        <v>246.18288936208984</v>
      </c>
      <c r="J141" s="42">
        <f>VLOOKUP(A141,'[1]Table 2'!$A$3:$B$154,2,FALSE)</f>
        <v>69.040000000000006</v>
      </c>
      <c r="K141" s="41">
        <f t="shared" si="50"/>
        <v>0</v>
      </c>
      <c r="L141" s="43">
        <f t="shared" si="44"/>
        <v>0.61165005537098571</v>
      </c>
      <c r="M141" s="43">
        <f t="shared" si="45"/>
        <v>0.30582502768549286</v>
      </c>
      <c r="N141" s="44">
        <f>VLOOKUP(A141,'[1]BRMA LA Names'!$A$2:$B$153,2,FALSE)</f>
        <v>659.92714664865855</v>
      </c>
      <c r="O141" s="45">
        <f t="shared" si="52"/>
        <v>1.4616326614588229</v>
      </c>
      <c r="P141" s="45">
        <f t="shared" si="53"/>
        <v>0.73081633072941143</v>
      </c>
      <c r="Q141" s="46">
        <f t="shared" si="51"/>
        <v>0.28959731543624162</v>
      </c>
      <c r="R141" s="47">
        <f>VLOOKUP(B141,[2]Sheet1!$B$3:$C$15,2,FALSE)</f>
        <v>0.3508700622168312</v>
      </c>
      <c r="S141" s="1"/>
      <c r="T141" s="1"/>
    </row>
    <row r="142" spans="1:20" ht="14.25" thickTop="1" thickBot="1" x14ac:dyDescent="0.25">
      <c r="A142" s="1" t="s">
        <v>189</v>
      </c>
      <c r="B142" s="1" t="s">
        <v>60</v>
      </c>
      <c r="C142" s="41">
        <f>VLOOKUP($A142,'[1]LHA Rates 2020 C19 uprate'!$A$3:$D$172,3,FALSE)</f>
        <v>61.5</v>
      </c>
      <c r="D142" s="41">
        <f>VLOOKUP($A142,'[1]LHA Rates 2020 C19 uprate'!$A$3:$D$172,4,FALSE)</f>
        <v>267.23227760383133</v>
      </c>
      <c r="E142" s="41">
        <v>342.72</v>
      </c>
      <c r="F142" s="41">
        <f t="shared" si="46"/>
        <v>609.95227760383136</v>
      </c>
      <c r="G142" s="41">
        <f t="shared" si="47"/>
        <v>396.53249999999997</v>
      </c>
      <c r="H142" s="41" t="str">
        <f t="shared" si="48"/>
        <v>Eligible</v>
      </c>
      <c r="I142" s="41">
        <f t="shared" si="49"/>
        <v>213.41977760383139</v>
      </c>
      <c r="J142" s="42">
        <f>VLOOKUP(A142,'[1]Table 2'!$A$3:$B$154,2,FALSE)</f>
        <v>61.5</v>
      </c>
      <c r="K142" s="41">
        <f t="shared" si="50"/>
        <v>0</v>
      </c>
      <c r="L142" s="43">
        <f t="shared" si="44"/>
        <v>0.54485049833887045</v>
      </c>
      <c r="M142" s="43">
        <f t="shared" si="45"/>
        <v>0.27242524916943522</v>
      </c>
      <c r="N142" s="44">
        <f>VLOOKUP(A142,'[1]BRMA LA Names'!$A$2:$B$153,2,FALSE)</f>
        <v>513.16286919401557</v>
      </c>
      <c r="O142" s="45">
        <f t="shared" si="52"/>
        <v>1.1365733536966014</v>
      </c>
      <c r="P142" s="45">
        <f t="shared" si="53"/>
        <v>0.5682866768483007</v>
      </c>
      <c r="Q142" s="46">
        <f t="shared" si="51"/>
        <v>0.25796979865771813</v>
      </c>
      <c r="R142" s="47">
        <f>VLOOKUP(B142,[2]Sheet1!$B$3:$C$15,2,FALSE)</f>
        <v>0.22050053526245786</v>
      </c>
      <c r="S142" s="1"/>
      <c r="T142" s="1"/>
    </row>
    <row r="143" spans="1:20" ht="14.25" thickTop="1" thickBot="1" x14ac:dyDescent="0.25">
      <c r="A143" s="1" t="s">
        <v>190</v>
      </c>
      <c r="B143" s="1" t="s">
        <v>57</v>
      </c>
      <c r="C143" s="41">
        <f>VLOOKUP($A143,'[1]LHA Rates 2020 C19 uprate'!$A$3:$D$172,3,FALSE)</f>
        <v>109.71</v>
      </c>
      <c r="D143" s="41">
        <f>VLOOKUP($A143,'[1]LHA Rates 2020 C19 uprate'!$A$3:$D$172,4,FALSE)</f>
        <v>476.71631180351767</v>
      </c>
      <c r="E143" s="41">
        <v>342.72</v>
      </c>
      <c r="F143" s="41">
        <f t="shared" si="46"/>
        <v>819.4363118035177</v>
      </c>
      <c r="G143" s="41">
        <f t="shared" si="47"/>
        <v>396.53249999999997</v>
      </c>
      <c r="H143" s="41" t="str">
        <f t="shared" si="48"/>
        <v>Eligible</v>
      </c>
      <c r="I143" s="41">
        <f t="shared" si="49"/>
        <v>422.90381180351773</v>
      </c>
      <c r="J143" s="42">
        <f>VLOOKUP(A143,'[1]Table 2'!$A$3:$B$154,2,FALSE)</f>
        <v>109.71</v>
      </c>
      <c r="K143" s="41">
        <f t="shared" si="50"/>
        <v>0</v>
      </c>
      <c r="L143" s="43">
        <f t="shared" si="44"/>
        <v>0.97196013289036542</v>
      </c>
      <c r="M143" s="43">
        <f t="shared" si="45"/>
        <v>0.48598006644518271</v>
      </c>
      <c r="N143" s="44">
        <f>VLOOKUP(A143,'[1]BRMA LA Names'!$A$2:$B$153,2,FALSE)</f>
        <v>1358.941092086556</v>
      </c>
      <c r="O143" s="45">
        <f t="shared" si="52"/>
        <v>3.0098363058395479</v>
      </c>
      <c r="P143" s="45">
        <f t="shared" si="53"/>
        <v>1.5049181529197739</v>
      </c>
      <c r="Q143" s="46">
        <f t="shared" si="51"/>
        <v>0.46019295302013419</v>
      </c>
      <c r="R143" s="47">
        <f>VLOOKUP(B143,[2]Sheet1!$B$3:$C$15,2,FALSE)</f>
        <v>0.23497217960382227</v>
      </c>
      <c r="S143" s="1"/>
      <c r="T143" s="1"/>
    </row>
    <row r="144" spans="1:20" ht="14.25" thickTop="1" thickBot="1" x14ac:dyDescent="0.25">
      <c r="A144" s="1" t="s">
        <v>191</v>
      </c>
      <c r="B144" s="1" t="s">
        <v>50</v>
      </c>
      <c r="C144" s="41">
        <f>VLOOKUP($A144,'[1]LHA Rates 2020 C19 uprate'!$A$3:$D$172,3,FALSE)</f>
        <v>85.5</v>
      </c>
      <c r="D144" s="41">
        <f>VLOOKUP($A144,'[1]LHA Rates 2020 C19 uprate'!$A$3:$D$172,4,FALSE)</f>
        <v>371.51804447361917</v>
      </c>
      <c r="E144" s="41">
        <v>342.72</v>
      </c>
      <c r="F144" s="41">
        <f t="shared" si="46"/>
        <v>714.2380444736192</v>
      </c>
      <c r="G144" s="41">
        <f t="shared" si="47"/>
        <v>396.53249999999997</v>
      </c>
      <c r="H144" s="41" t="str">
        <f t="shared" si="48"/>
        <v>Eligible</v>
      </c>
      <c r="I144" s="41">
        <f t="shared" si="49"/>
        <v>317.70554447361923</v>
      </c>
      <c r="J144" s="42">
        <f>VLOOKUP(A144,'[1]Table 2'!$A$3:$B$154,2,FALSE)</f>
        <v>85.5</v>
      </c>
      <c r="K144" s="41">
        <f t="shared" si="50"/>
        <v>0</v>
      </c>
      <c r="L144" s="43">
        <f t="shared" si="44"/>
        <v>0.75747508305647837</v>
      </c>
      <c r="M144" s="43">
        <f t="shared" si="45"/>
        <v>0.37873754152823919</v>
      </c>
      <c r="N144" s="44">
        <f>VLOOKUP(A144,'[1]BRMA LA Names'!$A$2:$B$153,2,FALSE)</f>
        <v>812.95359158138865</v>
      </c>
      <c r="O144" s="45">
        <f t="shared" si="52"/>
        <v>1.8005616646320901</v>
      </c>
      <c r="P144" s="45">
        <f t="shared" si="53"/>
        <v>0.90028083231604505</v>
      </c>
      <c r="Q144" s="46">
        <f t="shared" si="51"/>
        <v>0.35864093959731541</v>
      </c>
      <c r="R144" s="47">
        <f>VLOOKUP(B144,[2]Sheet1!$B$3:$C$15,2,FALSE)</f>
        <v>0.26242329205386095</v>
      </c>
      <c r="S144" s="1"/>
      <c r="T144" s="1"/>
    </row>
    <row r="145" spans="1:20" ht="14.25" thickTop="1" thickBot="1" x14ac:dyDescent="0.25">
      <c r="A145" s="1" t="s">
        <v>192</v>
      </c>
      <c r="B145" s="1" t="s">
        <v>57</v>
      </c>
      <c r="C145" s="41">
        <f>VLOOKUP($A145,'[1]LHA Rates 2020 C19 uprate'!$A$3:$D$172,3,FALSE)</f>
        <v>73.25</v>
      </c>
      <c r="D145" s="41">
        <f>VLOOKUP($A145,'[1]LHA Rates 2020 C19 uprate'!$A$3:$D$172,4,FALSE)</f>
        <v>318.28885096716499</v>
      </c>
      <c r="E145" s="41">
        <v>342.72</v>
      </c>
      <c r="F145" s="41">
        <f t="shared" si="46"/>
        <v>661.00885096716502</v>
      </c>
      <c r="G145" s="41">
        <f t="shared" si="47"/>
        <v>396.53249999999997</v>
      </c>
      <c r="H145" s="41" t="str">
        <f t="shared" si="48"/>
        <v>Eligible</v>
      </c>
      <c r="I145" s="41">
        <f t="shared" si="49"/>
        <v>264.47635096716505</v>
      </c>
      <c r="J145" s="42">
        <f>VLOOKUP(A145,'[1]Table 2'!$A$3:$B$154,2,FALSE)</f>
        <v>73.25</v>
      </c>
      <c r="K145" s="41">
        <f t="shared" si="50"/>
        <v>0</v>
      </c>
      <c r="L145" s="43">
        <f t="shared" si="44"/>
        <v>0.64894795127353266</v>
      </c>
      <c r="M145" s="43">
        <f t="shared" si="45"/>
        <v>0.32447397563676633</v>
      </c>
      <c r="N145" s="44">
        <f>VLOOKUP(A145,'[1]BRMA LA Names'!$A$2:$B$153,2,FALSE)</f>
        <v>660.25118814182736</v>
      </c>
      <c r="O145" s="45">
        <f t="shared" si="52"/>
        <v>1.4623503613329509</v>
      </c>
      <c r="P145" s="45">
        <f t="shared" si="53"/>
        <v>0.73117518066647547</v>
      </c>
      <c r="Q145" s="46">
        <f t="shared" si="51"/>
        <v>0.30725671140939598</v>
      </c>
      <c r="R145" s="47">
        <f>VLOOKUP(B145,[2]Sheet1!$B$3:$C$15,2,FALSE)</f>
        <v>0.23497217960382227</v>
      </c>
      <c r="S145" s="1"/>
      <c r="T145" s="1"/>
    </row>
    <row r="146" spans="1:20" ht="14.25" thickTop="1" thickBot="1" x14ac:dyDescent="0.25">
      <c r="A146" s="1" t="s">
        <v>194</v>
      </c>
      <c r="B146" s="1" t="s">
        <v>60</v>
      </c>
      <c r="C146" s="41">
        <f>VLOOKUP($A146,'[1]LHA Rates 2020 C19 uprate'!$A$3:$D$172,3,FALSE)</f>
        <v>69.81</v>
      </c>
      <c r="D146" s="41">
        <f>VLOOKUP($A146,'[1]LHA Rates 2020 C19 uprate'!$A$3:$D$172,4,FALSE)</f>
        <v>303.3412243824954</v>
      </c>
      <c r="E146" s="41">
        <v>342.72</v>
      </c>
      <c r="F146" s="41">
        <f t="shared" si="46"/>
        <v>646.06122438249542</v>
      </c>
      <c r="G146" s="41">
        <f t="shared" si="47"/>
        <v>396.53249999999997</v>
      </c>
      <c r="H146" s="41" t="str">
        <f t="shared" si="48"/>
        <v>Eligible</v>
      </c>
      <c r="I146" s="41">
        <f t="shared" si="49"/>
        <v>249.52872438249545</v>
      </c>
      <c r="J146" s="42">
        <f>VLOOKUP(A146,'[1]Table 2'!$A$3:$B$154,2,FALSE)</f>
        <v>69.81</v>
      </c>
      <c r="K146" s="41">
        <f t="shared" si="50"/>
        <v>0</v>
      </c>
      <c r="L146" s="43">
        <f t="shared" si="44"/>
        <v>0.61847176079734223</v>
      </c>
      <c r="M146" s="43">
        <f t="shared" si="45"/>
        <v>0.30923588039867111</v>
      </c>
      <c r="N146" s="44"/>
      <c r="O146" s="45"/>
      <c r="P146" s="45"/>
      <c r="Q146" s="46">
        <f t="shared" si="51"/>
        <v>0.29282718120805368</v>
      </c>
      <c r="R146" s="47">
        <f>VLOOKUP(B146,[2]Sheet1!$B$3:$C$15,2,FALSE)</f>
        <v>0.22050053526245786</v>
      </c>
      <c r="S146" s="1"/>
      <c r="T146" s="1"/>
    </row>
    <row r="147" spans="1:20" ht="14.25" thickTop="1" thickBot="1" x14ac:dyDescent="0.25">
      <c r="A147" s="1" t="s">
        <v>196</v>
      </c>
      <c r="B147" s="1" t="s">
        <v>44</v>
      </c>
      <c r="C147" s="41">
        <f>VLOOKUP($A147,'[1]LHA Rates 2020 C19 uprate'!$A$3:$D$172,3,FALSE)</f>
        <v>99.06</v>
      </c>
      <c r="D147" s="41">
        <f>VLOOKUP($A147,'[1]LHA Rates 2020 C19 uprate'!$A$3:$D$172,4,FALSE)</f>
        <v>430.43950275504932</v>
      </c>
      <c r="E147" s="41">
        <v>342.72</v>
      </c>
      <c r="F147" s="41">
        <f t="shared" si="46"/>
        <v>773.15950275504929</v>
      </c>
      <c r="G147" s="41">
        <f t="shared" si="47"/>
        <v>396.53249999999997</v>
      </c>
      <c r="H147" s="41" t="str">
        <f t="shared" si="48"/>
        <v>Eligible</v>
      </c>
      <c r="I147" s="41">
        <f t="shared" si="49"/>
        <v>376.62700275504932</v>
      </c>
      <c r="J147" s="42">
        <f>VLOOKUP(A147,'[1]Table 2'!$A$3:$B$154,2,FALSE)</f>
        <v>99.06</v>
      </c>
      <c r="K147" s="41">
        <f t="shared" si="50"/>
        <v>0</v>
      </c>
      <c r="L147" s="43">
        <f t="shared" si="44"/>
        <v>0.87760797342192698</v>
      </c>
      <c r="M147" s="43">
        <f t="shared" si="45"/>
        <v>0.43880398671096349</v>
      </c>
      <c r="N147" s="44">
        <f>VLOOKUP(A147,'[1]BRMA LA Names'!$A$2:$B$153,2,FALSE)</f>
        <v>807.79660428921125</v>
      </c>
      <c r="O147" s="45">
        <f t="shared" ref="O147:O154" si="54">(N147/4)/(6.45*17.5)</f>
        <v>1.7891397658675776</v>
      </c>
      <c r="P147" s="45">
        <f t="shared" ref="P147:P154" si="55">(N147/4)/(6.45*35)</f>
        <v>0.89456988293378881</v>
      </c>
      <c r="Q147" s="46">
        <f t="shared" si="51"/>
        <v>0.4155201342281879</v>
      </c>
      <c r="R147" s="47">
        <f>VLOOKUP(B147,[2]Sheet1!$B$3:$C$15,2,FALSE)</f>
        <v>0.31126051422229023</v>
      </c>
      <c r="S147" s="1"/>
      <c r="T147" s="1"/>
    </row>
    <row r="148" spans="1:20" ht="14.25" thickTop="1" thickBot="1" x14ac:dyDescent="0.25">
      <c r="A148" s="1" t="s">
        <v>197</v>
      </c>
      <c r="B148" s="1" t="s">
        <v>57</v>
      </c>
      <c r="C148" s="41">
        <f>VLOOKUP($A148,'[1]LHA Rates 2020 C19 uprate'!$A$3:$D$172,3,FALSE)</f>
        <v>61.33</v>
      </c>
      <c r="D148" s="41">
        <f>VLOOKUP($A148,'[1]LHA Rates 2020 C19 uprate'!$A$3:$D$172,4,FALSE)</f>
        <v>266.49358675517033</v>
      </c>
      <c r="E148" s="41">
        <v>342.72</v>
      </c>
      <c r="F148" s="41">
        <f t="shared" si="46"/>
        <v>609.21358675517035</v>
      </c>
      <c r="G148" s="41">
        <f t="shared" si="47"/>
        <v>396.53249999999997</v>
      </c>
      <c r="H148" s="41" t="str">
        <f t="shared" si="48"/>
        <v>Eligible</v>
      </c>
      <c r="I148" s="41">
        <f t="shared" si="49"/>
        <v>212.68108675517038</v>
      </c>
      <c r="J148" s="42">
        <f>VLOOKUP(A148,'[1]Table 2'!$A$3:$B$154,2,FALSE)</f>
        <v>61.33</v>
      </c>
      <c r="K148" s="41">
        <f t="shared" si="50"/>
        <v>0</v>
      </c>
      <c r="L148" s="43">
        <f t="shared" si="44"/>
        <v>0.54334440753045399</v>
      </c>
      <c r="M148" s="43">
        <f t="shared" si="45"/>
        <v>0.27167220376522699</v>
      </c>
      <c r="N148" s="44">
        <f>VLOOKUP(A148,'[1]BRMA LA Names'!$A$2:$B$153,2,FALSE)</f>
        <v>483.00358466322024</v>
      </c>
      <c r="O148" s="45">
        <f t="shared" si="54"/>
        <v>1.0697753813138875</v>
      </c>
      <c r="P148" s="45">
        <f t="shared" si="55"/>
        <v>0.53488769065694375</v>
      </c>
      <c r="Q148" s="46">
        <f t="shared" si="51"/>
        <v>0.25725671140939593</v>
      </c>
      <c r="R148" s="47">
        <f>VLOOKUP(B148,[2]Sheet1!$B$3:$C$15,2,FALSE)</f>
        <v>0.23497217960382227</v>
      </c>
      <c r="S148" s="1"/>
      <c r="T148" s="1"/>
    </row>
    <row r="149" spans="1:20" ht="14.25" thickTop="1" thickBot="1" x14ac:dyDescent="0.25">
      <c r="A149" s="1" t="s">
        <v>199</v>
      </c>
      <c r="B149" s="1" t="s">
        <v>57</v>
      </c>
      <c r="C149" s="41">
        <f>VLOOKUP($A149,'[1]LHA Rates 2020 C19 uprate'!$A$3:$D$172,3,FALSE)</f>
        <v>55.02</v>
      </c>
      <c r="D149" s="41">
        <f>VLOOKUP($A149,'[1]LHA Rates 2020 C19 uprate'!$A$3:$D$172,4,FALSE)</f>
        <v>239.07512054898865</v>
      </c>
      <c r="E149" s="41">
        <v>342.72</v>
      </c>
      <c r="F149" s="41">
        <f t="shared" si="46"/>
        <v>581.79512054898873</v>
      </c>
      <c r="G149" s="41">
        <f t="shared" si="47"/>
        <v>396.53249999999997</v>
      </c>
      <c r="H149" s="41" t="str">
        <f t="shared" si="48"/>
        <v>Eligible</v>
      </c>
      <c r="I149" s="41">
        <f t="shared" si="49"/>
        <v>185.26262054898876</v>
      </c>
      <c r="J149" s="42">
        <f>VLOOKUP(A149,'[1]Table 2'!$A$3:$B$154,2,FALSE)</f>
        <v>55.02</v>
      </c>
      <c r="K149" s="41">
        <f t="shared" si="50"/>
        <v>0</v>
      </c>
      <c r="L149" s="43">
        <f t="shared" ref="L149:L154" si="56">$C149/(6.45*17.5)</f>
        <v>0.48744186046511628</v>
      </c>
      <c r="M149" s="43">
        <f t="shared" ref="M149:M154" si="57">$C149/(6.45*35)</f>
        <v>0.24372093023255814</v>
      </c>
      <c r="N149" s="44">
        <f>VLOOKUP(A149,'[1]BRMA LA Names'!$A$2:$B$153,2,FALSE)</f>
        <v>508.42482596128445</v>
      </c>
      <c r="O149" s="45">
        <f t="shared" si="54"/>
        <v>1.1260793487514607</v>
      </c>
      <c r="P149" s="45">
        <f t="shared" si="55"/>
        <v>0.56303967437573033</v>
      </c>
      <c r="Q149" s="46">
        <f t="shared" si="51"/>
        <v>0.23078859060402684</v>
      </c>
      <c r="R149" s="47">
        <f>VLOOKUP(B149,[2]Sheet1!$B$3:$C$15,2,FALSE)</f>
        <v>0.23497217960382227</v>
      </c>
      <c r="S149" s="1"/>
      <c r="T149" s="1"/>
    </row>
    <row r="150" spans="1:20" ht="14.25" thickTop="1" thickBot="1" x14ac:dyDescent="0.25">
      <c r="A150" s="1" t="s">
        <v>200</v>
      </c>
      <c r="B150" s="1" t="s">
        <v>60</v>
      </c>
      <c r="C150" s="41">
        <f>VLOOKUP($A150,'[1]LHA Rates 2020 C19 uprate'!$A$3:$D$172,3,FALSE)</f>
        <v>69.38</v>
      </c>
      <c r="D150" s="41">
        <f>VLOOKUP($A150,'[1]LHA Rates 2020 C19 uprate'!$A$3:$D$172,4,FALSE)</f>
        <v>301.47277105941168</v>
      </c>
      <c r="E150" s="41">
        <v>342.72</v>
      </c>
      <c r="F150" s="41">
        <f t="shared" si="46"/>
        <v>644.19277105941171</v>
      </c>
      <c r="G150" s="41">
        <f t="shared" si="47"/>
        <v>396.53249999999997</v>
      </c>
      <c r="H150" s="41" t="str">
        <f t="shared" si="48"/>
        <v>Eligible</v>
      </c>
      <c r="I150" s="41">
        <f t="shared" si="49"/>
        <v>247.66027105941174</v>
      </c>
      <c r="J150" s="42">
        <f>VLOOKUP(A150,'[1]Table 2'!$A$3:$B$154,2,FALSE)</f>
        <v>69.38</v>
      </c>
      <c r="K150" s="41">
        <f t="shared" si="50"/>
        <v>0</v>
      </c>
      <c r="L150" s="43">
        <f t="shared" si="56"/>
        <v>0.6146622369878183</v>
      </c>
      <c r="M150" s="43">
        <f t="shared" si="57"/>
        <v>0.30733111849390915</v>
      </c>
      <c r="N150" s="44">
        <f>VLOOKUP(A150,'[1]BRMA LA Names'!$A$2:$B$153,2,FALSE)</f>
        <v>540.79191894164728</v>
      </c>
      <c r="O150" s="45">
        <f t="shared" si="54"/>
        <v>1.1977672623292299</v>
      </c>
      <c r="P150" s="45">
        <f t="shared" si="55"/>
        <v>0.59888363116461496</v>
      </c>
      <c r="Q150" s="46">
        <f t="shared" si="51"/>
        <v>0.2910234899328859</v>
      </c>
      <c r="R150" s="47">
        <f>VLOOKUP(B150,[2]Sheet1!$B$3:$C$15,2,FALSE)</f>
        <v>0.22050053526245786</v>
      </c>
      <c r="S150" s="1"/>
      <c r="T150" s="1"/>
    </row>
    <row r="151" spans="1:20" ht="14.25" thickTop="1" thickBot="1" x14ac:dyDescent="0.25">
      <c r="A151" s="1" t="s">
        <v>201</v>
      </c>
      <c r="B151" s="1" t="s">
        <v>50</v>
      </c>
      <c r="C151" s="41">
        <f>VLOOKUP($A151,'[1]LHA Rates 2020 C19 uprate'!$A$3:$D$172,3,FALSE)</f>
        <v>66.5</v>
      </c>
      <c r="D151" s="41">
        <f>VLOOKUP($A151,'[1]LHA Rates 2020 C19 uprate'!$A$3:$D$172,4,FALSE)</f>
        <v>288.95847903503716</v>
      </c>
      <c r="E151" s="41">
        <v>342.72</v>
      </c>
      <c r="F151" s="41">
        <f t="shared" si="46"/>
        <v>631.67847903503718</v>
      </c>
      <c r="G151" s="41">
        <f t="shared" si="47"/>
        <v>396.53249999999997</v>
      </c>
      <c r="H151" s="41" t="str">
        <f t="shared" si="48"/>
        <v>Eligible</v>
      </c>
      <c r="I151" s="41">
        <f t="shared" si="49"/>
        <v>235.14597903503721</v>
      </c>
      <c r="J151" s="42">
        <f>VLOOKUP(A151,'[1]Table 2'!$A$3:$B$154,2,FALSE)</f>
        <v>66.5</v>
      </c>
      <c r="K151" s="41">
        <f t="shared" si="50"/>
        <v>0</v>
      </c>
      <c r="L151" s="43">
        <f t="shared" si="56"/>
        <v>0.58914728682170547</v>
      </c>
      <c r="M151" s="43">
        <f t="shared" si="57"/>
        <v>0.29457364341085274</v>
      </c>
      <c r="N151" s="44">
        <f>VLOOKUP(A151,'[1]BRMA LA Names'!$A$2:$B$153,2,FALSE)</f>
        <v>647.14828049923233</v>
      </c>
      <c r="O151" s="45">
        <f t="shared" si="54"/>
        <v>1.4333295249152433</v>
      </c>
      <c r="P151" s="45">
        <f t="shared" si="55"/>
        <v>0.71666476245762167</v>
      </c>
      <c r="Q151" s="46">
        <f t="shared" si="51"/>
        <v>0.27894295302013422</v>
      </c>
      <c r="R151" s="47">
        <f>VLOOKUP(B151,[2]Sheet1!$B$3:$C$15,2,FALSE)</f>
        <v>0.26242329205386095</v>
      </c>
      <c r="S151" s="1"/>
      <c r="T151" s="1"/>
    </row>
    <row r="152" spans="1:20" ht="14.25" thickTop="1" thickBot="1" x14ac:dyDescent="0.25">
      <c r="A152" s="1" t="s">
        <v>202</v>
      </c>
      <c r="B152" s="1" t="s">
        <v>50</v>
      </c>
      <c r="C152" s="41">
        <f>VLOOKUP($A152,'[1]LHA Rates 2020 C19 uprate'!$A$3:$D$172,3,FALSE)</f>
        <v>84.27</v>
      </c>
      <c r="D152" s="41">
        <f>VLOOKUP($A152,'[1]LHA Rates 2020 C19 uprate'!$A$3:$D$172,4,FALSE)</f>
        <v>366.17339892154257</v>
      </c>
      <c r="E152" s="41">
        <v>342.72</v>
      </c>
      <c r="F152" s="41">
        <f t="shared" si="46"/>
        <v>708.8933989215426</v>
      </c>
      <c r="G152" s="41">
        <f t="shared" si="47"/>
        <v>396.53249999999997</v>
      </c>
      <c r="H152" s="41" t="str">
        <f t="shared" si="48"/>
        <v>Eligible</v>
      </c>
      <c r="I152" s="41">
        <f t="shared" si="49"/>
        <v>312.36089892154263</v>
      </c>
      <c r="J152" s="42">
        <f>VLOOKUP(A152,'[1]Table 2'!$A$3:$B$154,2,FALSE)</f>
        <v>84.27</v>
      </c>
      <c r="K152" s="41">
        <f t="shared" si="50"/>
        <v>0</v>
      </c>
      <c r="L152" s="43">
        <f t="shared" si="56"/>
        <v>0.74657807308970092</v>
      </c>
      <c r="M152" s="43">
        <f t="shared" si="57"/>
        <v>0.37328903654485046</v>
      </c>
      <c r="N152" s="44">
        <f>VLOOKUP(A152,'[1]BRMA LA Names'!$A$2:$B$153,2,FALSE)</f>
        <v>647.14828049923233</v>
      </c>
      <c r="O152" s="45">
        <f t="shared" si="54"/>
        <v>1.4333295249152433</v>
      </c>
      <c r="P152" s="45">
        <f t="shared" si="55"/>
        <v>0.71666476245762167</v>
      </c>
      <c r="Q152" s="46">
        <f t="shared" si="51"/>
        <v>0.35348154362416107</v>
      </c>
      <c r="R152" s="47">
        <f>VLOOKUP(B152,[2]Sheet1!$B$3:$C$15,2,FALSE)</f>
        <v>0.26242329205386095</v>
      </c>
      <c r="S152" s="1"/>
      <c r="T152" s="1"/>
    </row>
    <row r="153" spans="1:20" ht="14.25" thickTop="1" thickBot="1" x14ac:dyDescent="0.25">
      <c r="A153" s="1" t="s">
        <v>204</v>
      </c>
      <c r="B153" s="1" t="s">
        <v>44</v>
      </c>
      <c r="C153" s="41">
        <f>VLOOKUP($A153,'[1]LHA Rates 2020 C19 uprate'!$A$3:$D$172,3,FALSE)</f>
        <v>77</v>
      </c>
      <c r="D153" s="41">
        <f>VLOOKUP($A153,'[1]LHA Rates 2020 C19 uprate'!$A$3:$D$172,4,FALSE)</f>
        <v>334.58350204056933</v>
      </c>
      <c r="E153" s="41">
        <v>342.72</v>
      </c>
      <c r="F153" s="41">
        <f t="shared" si="46"/>
        <v>677.30350204056936</v>
      </c>
      <c r="G153" s="41">
        <f t="shared" si="47"/>
        <v>396.53249999999997</v>
      </c>
      <c r="H153" s="41" t="str">
        <f t="shared" si="48"/>
        <v>Eligible</v>
      </c>
      <c r="I153" s="41">
        <f t="shared" si="49"/>
        <v>280.77100204056939</v>
      </c>
      <c r="J153" s="42">
        <f>VLOOKUP(A153,'[1]Table 2'!$A$3:$B$154,2,FALSE)</f>
        <v>77</v>
      </c>
      <c r="K153" s="41">
        <f t="shared" si="50"/>
        <v>0</v>
      </c>
      <c r="L153" s="43">
        <f t="shared" si="56"/>
        <v>0.68217054263565891</v>
      </c>
      <c r="M153" s="43">
        <f t="shared" si="57"/>
        <v>0.34108527131782945</v>
      </c>
      <c r="N153" s="44">
        <f>VLOOKUP(A153,'[1]BRMA LA Names'!$A$2:$B$153,2,FALSE)</f>
        <v>662.89688987725708</v>
      </c>
      <c r="O153" s="45">
        <f t="shared" si="54"/>
        <v>1.4682101658411009</v>
      </c>
      <c r="P153" s="45">
        <f t="shared" si="55"/>
        <v>0.73410508292055043</v>
      </c>
      <c r="Q153" s="46">
        <f t="shared" si="51"/>
        <v>0.32298657718120805</v>
      </c>
      <c r="R153" s="47">
        <f>VLOOKUP(B153,[2]Sheet1!$B$3:$C$15,2,FALSE)</f>
        <v>0.31126051422229023</v>
      </c>
      <c r="S153" s="1"/>
      <c r="T153" s="1"/>
    </row>
    <row r="154" spans="1:20" ht="14.25" thickTop="1" thickBot="1" x14ac:dyDescent="0.25">
      <c r="A154" s="1" t="s">
        <v>205</v>
      </c>
      <c r="B154" s="1" t="s">
        <v>60</v>
      </c>
      <c r="C154" s="41">
        <f>VLOOKUP($A154,'[1]LHA Rates 2020 C19 uprate'!$A$3:$D$172,3,FALSE)</f>
        <v>75</v>
      </c>
      <c r="D154" s="41">
        <f>VLOOKUP($A154,'[1]LHA Rates 2020 C19 uprate'!$A$3:$D$172,4,FALSE)</f>
        <v>325.893021468087</v>
      </c>
      <c r="E154" s="41">
        <v>342.72</v>
      </c>
      <c r="F154" s="41">
        <f t="shared" si="46"/>
        <v>668.61302146808703</v>
      </c>
      <c r="G154" s="41">
        <f t="shared" si="47"/>
        <v>396.53249999999997</v>
      </c>
      <c r="H154" s="41" t="str">
        <f t="shared" si="48"/>
        <v>Eligible</v>
      </c>
      <c r="I154" s="41">
        <f t="shared" si="49"/>
        <v>272.08052146808706</v>
      </c>
      <c r="J154" s="42">
        <f>VLOOKUP(A154,'[1]Table 2'!$A$3:$B$154,2,FALSE)</f>
        <v>75</v>
      </c>
      <c r="K154" s="41">
        <f t="shared" si="50"/>
        <v>0</v>
      </c>
      <c r="L154" s="43">
        <f t="shared" si="56"/>
        <v>0.66445182724252494</v>
      </c>
      <c r="M154" s="43">
        <f t="shared" si="57"/>
        <v>0.33222591362126247</v>
      </c>
      <c r="N154" s="44">
        <f>VLOOKUP(A154,'[1]BRMA LA Names'!$A$2:$B$153,2,FALSE)</f>
        <v>1060.8128085668523</v>
      </c>
      <c r="O154" s="45">
        <f t="shared" si="54"/>
        <v>2.3495300300483994</v>
      </c>
      <c r="P154" s="45">
        <f t="shared" si="55"/>
        <v>1.1747650150241997</v>
      </c>
      <c r="Q154" s="46">
        <f t="shared" si="51"/>
        <v>0.31459731543624159</v>
      </c>
      <c r="R154" s="47">
        <f>VLOOKUP(B154,[2]Sheet1!$B$3:$C$15,2,FALSE)</f>
        <v>0.22050053526245786</v>
      </c>
      <c r="S154" s="1"/>
      <c r="T154" s="1"/>
    </row>
    <row r="155" spans="1:20" ht="14.25" thickTop="1" thickBot="1" x14ac:dyDescent="0.25">
      <c r="A155" s="1" t="s">
        <v>206</v>
      </c>
      <c r="B155" s="1" t="s">
        <v>207</v>
      </c>
      <c r="C155" s="41">
        <f>VLOOKUP($A155,'[1]LHA Rates 2020 C19 uprate'!$A$3:$D$172,3,FALSE)</f>
        <v>74.790000000000006</v>
      </c>
      <c r="D155" s="41">
        <f>VLOOKUP($A155,'[1]LHA Rates 2020 C19 uprate'!$A$3:$D$172,4,FALSE)</f>
        <v>324.98052100797639</v>
      </c>
      <c r="E155" s="41">
        <v>343.72</v>
      </c>
      <c r="F155" s="41">
        <f t="shared" ref="F155:F195" si="58">D155+E155</f>
        <v>668.70052100797648</v>
      </c>
      <c r="G155" s="41">
        <f t="shared" ref="G155:G195" si="59">($AB$7*0.63)</f>
        <v>396.53249999999997</v>
      </c>
      <c r="H155" s="41" t="str">
        <f t="shared" ref="H155:H195" si="60">IF(F155&gt;G155,"Eligible","Not Elibilbe")</f>
        <v>Eligible</v>
      </c>
      <c r="I155" s="41">
        <f t="shared" ref="I155:I195" si="61">F155-G155</f>
        <v>272.16802100797651</v>
      </c>
      <c r="J155" s="52">
        <f>C155</f>
        <v>74.790000000000006</v>
      </c>
      <c r="K155" s="53"/>
      <c r="L155" s="53"/>
      <c r="M155" s="1"/>
      <c r="N155" s="5"/>
      <c r="O155" s="5"/>
      <c r="P155" s="5"/>
      <c r="Q155" s="54"/>
      <c r="R155" s="47">
        <f>VLOOKUP(B155,[2]Sheet1!$B$3:$C$15,2,FALSE)</f>
        <v>0.20844688985561477</v>
      </c>
      <c r="S155" s="1"/>
      <c r="T155" s="1"/>
    </row>
    <row r="156" spans="1:20" ht="14.25" thickTop="1" thickBot="1" x14ac:dyDescent="0.25">
      <c r="A156" s="1" t="s">
        <v>208</v>
      </c>
      <c r="B156" s="1" t="s">
        <v>207</v>
      </c>
      <c r="C156" s="41">
        <f>VLOOKUP($A156,'[1]LHA Rates 2020 C19 uprate'!$A$3:$D$172,3,FALSE)</f>
        <v>72.739999999999995</v>
      </c>
      <c r="D156" s="41">
        <f>VLOOKUP($A156,'[1]LHA Rates 2020 C19 uprate'!$A$3:$D$172,4,FALSE)</f>
        <v>316.07277842118197</v>
      </c>
      <c r="E156" s="41">
        <v>344.72</v>
      </c>
      <c r="F156" s="41">
        <f t="shared" si="58"/>
        <v>660.79277842118199</v>
      </c>
      <c r="G156" s="41">
        <f t="shared" si="59"/>
        <v>396.53249999999997</v>
      </c>
      <c r="H156" s="41" t="str">
        <f t="shared" si="60"/>
        <v>Eligible</v>
      </c>
      <c r="I156" s="41">
        <f t="shared" si="61"/>
        <v>264.26027842118202</v>
      </c>
      <c r="J156" s="52">
        <f t="shared" ref="J156:J195" si="62">C156</f>
        <v>72.739999999999995</v>
      </c>
      <c r="K156" s="5"/>
      <c r="L156" s="5"/>
      <c r="M156" s="1"/>
      <c r="N156" s="5"/>
      <c r="O156" s="5"/>
      <c r="P156" s="5"/>
      <c r="Q156" s="5"/>
      <c r="R156" s="47">
        <f>VLOOKUP(B156,[2]Sheet1!$B$3:$C$15,2,FALSE)</f>
        <v>0.20844688985561477</v>
      </c>
      <c r="S156" s="1"/>
      <c r="T156" s="1"/>
    </row>
    <row r="157" spans="1:20" ht="14.25" thickTop="1" thickBot="1" x14ac:dyDescent="0.25">
      <c r="A157" s="1" t="s">
        <v>209</v>
      </c>
      <c r="B157" s="1" t="s">
        <v>207</v>
      </c>
      <c r="C157" s="41">
        <f>VLOOKUP($A157,'[1]LHA Rates 2020 C19 uprate'!$A$3:$D$172,3,FALSE)</f>
        <v>76.989999999999995</v>
      </c>
      <c r="D157" s="41">
        <f>VLOOKUP($A157,'[1]LHA Rates 2020 C19 uprate'!$A$3:$D$172,4,FALSE)</f>
        <v>334.54004963770689</v>
      </c>
      <c r="E157" s="41">
        <v>345.72</v>
      </c>
      <c r="F157" s="41">
        <f t="shared" si="58"/>
        <v>680.26004963770697</v>
      </c>
      <c r="G157" s="41">
        <f t="shared" si="59"/>
        <v>396.53249999999997</v>
      </c>
      <c r="H157" s="41" t="str">
        <f t="shared" si="60"/>
        <v>Eligible</v>
      </c>
      <c r="I157" s="41">
        <f t="shared" si="61"/>
        <v>283.727549637707</v>
      </c>
      <c r="J157" s="52">
        <f t="shared" si="62"/>
        <v>76.989999999999995</v>
      </c>
      <c r="K157" s="5"/>
      <c r="L157" s="5"/>
      <c r="M157" s="1"/>
      <c r="N157" s="5"/>
      <c r="O157" s="5"/>
      <c r="P157" s="5"/>
      <c r="Q157" s="5"/>
      <c r="R157" s="47">
        <f>VLOOKUP(B157,[2]Sheet1!$B$3:$C$15,2,FALSE)</f>
        <v>0.20844688985561477</v>
      </c>
      <c r="S157" s="1"/>
      <c r="T157" s="1"/>
    </row>
    <row r="158" spans="1:20" ht="14.25" thickTop="1" thickBot="1" x14ac:dyDescent="0.25">
      <c r="A158" s="1" t="s">
        <v>210</v>
      </c>
      <c r="B158" s="1" t="s">
        <v>207</v>
      </c>
      <c r="C158" s="41">
        <f>VLOOKUP($A158,'[1]LHA Rates 2020 C19 uprate'!$A$3:$D$172,3,FALSE)</f>
        <v>59.84</v>
      </c>
      <c r="D158" s="41">
        <f>VLOOKUP($A158,'[1]LHA Rates 2020 C19 uprate'!$A$3:$D$172,4,FALSE)</f>
        <v>260.01917872867102</v>
      </c>
      <c r="E158" s="41">
        <v>346.72</v>
      </c>
      <c r="F158" s="41">
        <f t="shared" si="58"/>
        <v>606.73917872867105</v>
      </c>
      <c r="G158" s="41">
        <f t="shared" si="59"/>
        <v>396.53249999999997</v>
      </c>
      <c r="H158" s="41" t="str">
        <f t="shared" si="60"/>
        <v>Eligible</v>
      </c>
      <c r="I158" s="41">
        <f t="shared" si="61"/>
        <v>210.20667872867108</v>
      </c>
      <c r="J158" s="52">
        <f t="shared" si="62"/>
        <v>59.84</v>
      </c>
      <c r="K158" s="5"/>
      <c r="L158" s="5"/>
      <c r="M158" s="1"/>
      <c r="N158" s="5"/>
      <c r="O158" s="5"/>
      <c r="P158" s="5"/>
      <c r="Q158" s="5"/>
      <c r="R158" s="47">
        <f>VLOOKUP(B158,[2]Sheet1!$B$3:$C$15,2,FALSE)</f>
        <v>0.20844688985561477</v>
      </c>
      <c r="S158" s="1"/>
      <c r="T158" s="1"/>
    </row>
    <row r="159" spans="1:20" ht="14.25" thickTop="1" thickBot="1" x14ac:dyDescent="0.25">
      <c r="A159" s="1" t="s">
        <v>211</v>
      </c>
      <c r="B159" s="1" t="s">
        <v>207</v>
      </c>
      <c r="C159" s="41">
        <f>VLOOKUP($A159,'[1]LHA Rates 2020 C19 uprate'!$A$3:$D$172,3,FALSE)</f>
        <v>69.040000000000006</v>
      </c>
      <c r="D159" s="41">
        <f>VLOOKUP($A159,'[1]LHA Rates 2020 C19 uprate'!$A$3:$D$172,4,FALSE)</f>
        <v>299.99538936208972</v>
      </c>
      <c r="E159" s="41">
        <v>347.72</v>
      </c>
      <c r="F159" s="41">
        <f t="shared" si="58"/>
        <v>647.71538936208981</v>
      </c>
      <c r="G159" s="41">
        <f t="shared" si="59"/>
        <v>396.53249999999997</v>
      </c>
      <c r="H159" s="41" t="str">
        <f t="shared" si="60"/>
        <v>Eligible</v>
      </c>
      <c r="I159" s="41">
        <f t="shared" si="61"/>
        <v>251.18288936208984</v>
      </c>
      <c r="J159" s="52">
        <f t="shared" si="62"/>
        <v>69.040000000000006</v>
      </c>
      <c r="K159" s="5"/>
      <c r="L159" s="5"/>
      <c r="M159" s="1"/>
      <c r="N159" s="5"/>
      <c r="O159" s="5"/>
      <c r="P159" s="5"/>
      <c r="Q159" s="5"/>
      <c r="R159" s="47">
        <f>VLOOKUP(B159,[2]Sheet1!$B$3:$C$15,2,FALSE)</f>
        <v>0.20844688985561477</v>
      </c>
      <c r="S159" s="1"/>
      <c r="T159" s="1"/>
    </row>
    <row r="160" spans="1:20" ht="14.25" thickTop="1" thickBot="1" x14ac:dyDescent="0.25">
      <c r="A160" s="1" t="s">
        <v>212</v>
      </c>
      <c r="B160" s="1" t="s">
        <v>207</v>
      </c>
      <c r="C160" s="41">
        <f>VLOOKUP($A160,'[1]LHA Rates 2020 C19 uprate'!$A$3:$D$172,3,FALSE)</f>
        <v>71.34</v>
      </c>
      <c r="D160" s="41">
        <f>VLOOKUP($A160,'[1]LHA Rates 2020 C19 uprate'!$A$3:$D$172,4,FALSE)</f>
        <v>309.98944202044436</v>
      </c>
      <c r="E160" s="41">
        <v>348.72</v>
      </c>
      <c r="F160" s="41">
        <f t="shared" si="58"/>
        <v>658.70944202044438</v>
      </c>
      <c r="G160" s="41">
        <f t="shared" si="59"/>
        <v>396.53249999999997</v>
      </c>
      <c r="H160" s="41" t="str">
        <f t="shared" si="60"/>
        <v>Eligible</v>
      </c>
      <c r="I160" s="41">
        <f t="shared" si="61"/>
        <v>262.17694202044441</v>
      </c>
      <c r="J160" s="52">
        <f t="shared" si="62"/>
        <v>71.34</v>
      </c>
      <c r="K160" s="5"/>
      <c r="L160" s="5"/>
      <c r="M160" s="1"/>
      <c r="N160" s="5"/>
      <c r="O160" s="5"/>
      <c r="P160" s="5"/>
      <c r="Q160" s="5"/>
      <c r="R160" s="47">
        <f>VLOOKUP(B160,[2]Sheet1!$B$3:$C$15,2,FALSE)</f>
        <v>0.20844688985561477</v>
      </c>
      <c r="S160" s="1"/>
      <c r="T160" s="1"/>
    </row>
    <row r="161" spans="1:20" ht="14.25" thickTop="1" thickBot="1" x14ac:dyDescent="0.25">
      <c r="A161" s="1" t="s">
        <v>213</v>
      </c>
      <c r="B161" s="1" t="s">
        <v>207</v>
      </c>
      <c r="C161" s="41">
        <f>VLOOKUP($A161,'[1]LHA Rates 2020 C19 uprate'!$A$3:$D$172,3,FALSE)</f>
        <v>70.19</v>
      </c>
      <c r="D161" s="41">
        <f>VLOOKUP($A161,'[1]LHA Rates 2020 C19 uprate'!$A$3:$D$172,4,FALSE)</f>
        <v>304.99241569126701</v>
      </c>
      <c r="E161" s="41">
        <v>349.72</v>
      </c>
      <c r="F161" s="41">
        <f t="shared" si="58"/>
        <v>654.7124156912671</v>
      </c>
      <c r="G161" s="41">
        <f t="shared" si="59"/>
        <v>396.53249999999997</v>
      </c>
      <c r="H161" s="41" t="str">
        <f t="shared" si="60"/>
        <v>Eligible</v>
      </c>
      <c r="I161" s="41">
        <f t="shared" si="61"/>
        <v>258.17991569126713</v>
      </c>
      <c r="J161" s="52">
        <f t="shared" si="62"/>
        <v>70.19</v>
      </c>
      <c r="K161" s="5"/>
      <c r="L161" s="5"/>
      <c r="M161" s="1"/>
      <c r="N161" s="5"/>
      <c r="O161" s="5"/>
      <c r="P161" s="5"/>
      <c r="Q161" s="5"/>
      <c r="R161" s="47">
        <f>VLOOKUP(B161,[2]Sheet1!$B$3:$C$15,2,FALSE)</f>
        <v>0.20844688985561477</v>
      </c>
      <c r="S161" s="1"/>
      <c r="T161" s="1"/>
    </row>
    <row r="162" spans="1:20" ht="14.25" thickTop="1" thickBot="1" x14ac:dyDescent="0.25">
      <c r="A162" s="1" t="s">
        <v>214</v>
      </c>
      <c r="B162" s="1" t="s">
        <v>207</v>
      </c>
      <c r="C162" s="41">
        <f>VLOOKUP($A162,'[1]LHA Rates 2020 C19 uprate'!$A$3:$D$172,3,FALSE)</f>
        <v>74.12</v>
      </c>
      <c r="D162" s="41">
        <f>VLOOKUP($A162,'[1]LHA Rates 2020 C19 uprate'!$A$3:$D$172,4,FALSE)</f>
        <v>322.0692100161948</v>
      </c>
      <c r="E162" s="41">
        <v>350.72</v>
      </c>
      <c r="F162" s="41">
        <f t="shared" si="58"/>
        <v>672.78921001619483</v>
      </c>
      <c r="G162" s="41">
        <f t="shared" si="59"/>
        <v>396.53249999999997</v>
      </c>
      <c r="H162" s="41" t="str">
        <f t="shared" si="60"/>
        <v>Eligible</v>
      </c>
      <c r="I162" s="41">
        <f t="shared" si="61"/>
        <v>276.25671001619486</v>
      </c>
      <c r="J162" s="52">
        <f t="shared" si="62"/>
        <v>74.12</v>
      </c>
      <c r="K162" s="5"/>
      <c r="L162" s="5"/>
      <c r="M162" s="1"/>
      <c r="N162" s="5"/>
      <c r="O162" s="5"/>
      <c r="P162" s="5"/>
      <c r="Q162" s="5"/>
      <c r="R162" s="47">
        <f>VLOOKUP(B162,[2]Sheet1!$B$3:$C$15,2,FALSE)</f>
        <v>0.20844688985561477</v>
      </c>
      <c r="S162" s="1"/>
      <c r="T162" s="1"/>
    </row>
    <row r="163" spans="1:20" ht="14.25" thickTop="1" thickBot="1" x14ac:dyDescent="0.25">
      <c r="A163" s="1" t="s">
        <v>215</v>
      </c>
      <c r="B163" s="1" t="s">
        <v>207</v>
      </c>
      <c r="C163" s="41">
        <f>VLOOKUP($A163,'[1]LHA Rates 2020 C19 uprate'!$A$3:$D$172,3,FALSE)</f>
        <v>80.55</v>
      </c>
      <c r="D163" s="41">
        <f>VLOOKUP($A163,'[1]LHA Rates 2020 C19 uprate'!$A$3:$D$172,4,FALSE)</f>
        <v>350.00910505672545</v>
      </c>
      <c r="E163" s="41">
        <v>351.72</v>
      </c>
      <c r="F163" s="41">
        <f t="shared" si="58"/>
        <v>701.72910505672553</v>
      </c>
      <c r="G163" s="41">
        <f t="shared" si="59"/>
        <v>396.53249999999997</v>
      </c>
      <c r="H163" s="41" t="str">
        <f t="shared" si="60"/>
        <v>Eligible</v>
      </c>
      <c r="I163" s="41">
        <f t="shared" si="61"/>
        <v>305.19660505672556</v>
      </c>
      <c r="J163" s="52">
        <f t="shared" si="62"/>
        <v>80.55</v>
      </c>
      <c r="K163" s="5"/>
      <c r="L163" s="5"/>
      <c r="M163" s="1"/>
      <c r="N163" s="5"/>
      <c r="O163" s="5"/>
      <c r="P163" s="5"/>
      <c r="Q163" s="5"/>
      <c r="R163" s="47">
        <f>VLOOKUP(B163,[2]Sheet1!$B$3:$C$15,2,FALSE)</f>
        <v>0.20844688985561477</v>
      </c>
      <c r="S163" s="1"/>
      <c r="T163" s="1"/>
    </row>
    <row r="164" spans="1:20" ht="14.25" thickTop="1" thickBot="1" x14ac:dyDescent="0.25">
      <c r="A164" s="1" t="s">
        <v>216</v>
      </c>
      <c r="B164" s="1" t="s">
        <v>207</v>
      </c>
      <c r="C164" s="41">
        <f>VLOOKUP($A164,'[1]LHA Rates 2020 C19 uprate'!$A$3:$D$172,3,FALSE)</f>
        <v>74.790000000000006</v>
      </c>
      <c r="D164" s="41">
        <f>VLOOKUP($A164,'[1]LHA Rates 2020 C19 uprate'!$A$3:$D$172,4,FALSE)</f>
        <v>324.98052100797639</v>
      </c>
      <c r="E164" s="41">
        <v>352.72</v>
      </c>
      <c r="F164" s="41">
        <f t="shared" si="58"/>
        <v>677.70052100797648</v>
      </c>
      <c r="G164" s="41">
        <f t="shared" si="59"/>
        <v>396.53249999999997</v>
      </c>
      <c r="H164" s="41" t="str">
        <f t="shared" si="60"/>
        <v>Eligible</v>
      </c>
      <c r="I164" s="41">
        <f t="shared" si="61"/>
        <v>281.16802100797651</v>
      </c>
      <c r="J164" s="52">
        <f t="shared" si="62"/>
        <v>74.790000000000006</v>
      </c>
      <c r="K164" s="5"/>
      <c r="L164" s="5"/>
      <c r="M164" s="1"/>
      <c r="N164" s="5"/>
      <c r="O164" s="5"/>
      <c r="P164" s="5"/>
      <c r="Q164" s="5"/>
      <c r="R164" s="47">
        <f>VLOOKUP(B164,[2]Sheet1!$B$3:$C$15,2,FALSE)</f>
        <v>0.20844688985561477</v>
      </c>
      <c r="S164" s="1"/>
      <c r="T164" s="1"/>
    </row>
    <row r="165" spans="1:20" ht="14.25" thickTop="1" thickBot="1" x14ac:dyDescent="0.25">
      <c r="A165" s="1" t="s">
        <v>217</v>
      </c>
      <c r="B165" s="1" t="s">
        <v>207</v>
      </c>
      <c r="C165" s="41">
        <f>VLOOKUP($A165,'[1]LHA Rates 2020 C19 uprate'!$A$3:$D$172,3,FALSE)</f>
        <v>94.82</v>
      </c>
      <c r="D165" s="41">
        <f>VLOOKUP($A165,'[1]LHA Rates 2020 C19 uprate'!$A$3:$D$172,4,FALSE)</f>
        <v>412.01568394138678</v>
      </c>
      <c r="E165" s="41">
        <v>353.72</v>
      </c>
      <c r="F165" s="41">
        <f t="shared" si="58"/>
        <v>765.73568394138681</v>
      </c>
      <c r="G165" s="41">
        <f t="shared" si="59"/>
        <v>396.53249999999997</v>
      </c>
      <c r="H165" s="41" t="str">
        <f t="shared" si="60"/>
        <v>Eligible</v>
      </c>
      <c r="I165" s="41">
        <f t="shared" si="61"/>
        <v>369.20318394138684</v>
      </c>
      <c r="J165" s="52">
        <f t="shared" si="62"/>
        <v>94.82</v>
      </c>
      <c r="K165" s="5"/>
      <c r="L165" s="5"/>
      <c r="M165" s="1"/>
      <c r="N165" s="5"/>
      <c r="O165" s="5"/>
      <c r="P165" s="5"/>
      <c r="Q165" s="5"/>
      <c r="R165" s="47">
        <f>VLOOKUP(B165,[2]Sheet1!$B$3:$C$15,2,FALSE)</f>
        <v>0.20844688985561477</v>
      </c>
      <c r="S165" s="1"/>
      <c r="T165" s="1"/>
    </row>
    <row r="166" spans="1:20" ht="14.25" thickTop="1" thickBot="1" x14ac:dyDescent="0.25">
      <c r="A166" s="1" t="s">
        <v>218</v>
      </c>
      <c r="B166" s="1" t="s">
        <v>207</v>
      </c>
      <c r="C166" s="41">
        <f>VLOOKUP($A166,'[1]LHA Rates 2020 C19 uprate'!$A$3:$D$172,3,FALSE)</f>
        <v>65.59</v>
      </c>
      <c r="D166" s="41">
        <f>VLOOKUP($A166,'[1]LHA Rates 2020 C19 uprate'!$A$3:$D$172,4,FALSE)</f>
        <v>285.00431037455769</v>
      </c>
      <c r="E166" s="41">
        <v>354.72</v>
      </c>
      <c r="F166" s="41">
        <f t="shared" si="58"/>
        <v>639.72431037455772</v>
      </c>
      <c r="G166" s="41">
        <f t="shared" si="59"/>
        <v>396.53249999999997</v>
      </c>
      <c r="H166" s="41" t="str">
        <f t="shared" si="60"/>
        <v>Eligible</v>
      </c>
      <c r="I166" s="41">
        <f t="shared" si="61"/>
        <v>243.19181037455775</v>
      </c>
      <c r="J166" s="52">
        <f t="shared" si="62"/>
        <v>65.59</v>
      </c>
      <c r="K166" s="5"/>
      <c r="L166" s="5"/>
      <c r="M166" s="1"/>
      <c r="N166" s="5"/>
      <c r="O166" s="5"/>
      <c r="P166" s="5"/>
      <c r="Q166" s="5"/>
      <c r="R166" s="47">
        <f>VLOOKUP(B166,[2]Sheet1!$B$3:$C$15,2,FALSE)</f>
        <v>0.20844688985561477</v>
      </c>
      <c r="S166" s="1"/>
      <c r="T166" s="1"/>
    </row>
    <row r="167" spans="1:20" ht="14.25" thickTop="1" thickBot="1" x14ac:dyDescent="0.25">
      <c r="A167" s="1" t="s">
        <v>219</v>
      </c>
      <c r="B167" s="1" t="s">
        <v>207</v>
      </c>
      <c r="C167" s="41">
        <f>VLOOKUP($A167,'[1]LHA Rates 2020 C19 uprate'!$A$3:$D$172,3,FALSE)</f>
        <v>65.010000000000005</v>
      </c>
      <c r="D167" s="41">
        <f>VLOOKUP($A167,'[1]LHA Rates 2020 C19 uprate'!$A$3:$D$172,4,FALSE)</f>
        <v>282.48407100853785</v>
      </c>
      <c r="E167" s="41">
        <v>355.72</v>
      </c>
      <c r="F167" s="41">
        <f t="shared" si="58"/>
        <v>638.20407100853788</v>
      </c>
      <c r="G167" s="41">
        <f t="shared" si="59"/>
        <v>396.53249999999997</v>
      </c>
      <c r="H167" s="41" t="str">
        <f t="shared" si="60"/>
        <v>Eligible</v>
      </c>
      <c r="I167" s="41">
        <f t="shared" si="61"/>
        <v>241.67157100853791</v>
      </c>
      <c r="J167" s="52">
        <f t="shared" si="62"/>
        <v>65.010000000000005</v>
      </c>
      <c r="K167" s="5"/>
      <c r="L167" s="5"/>
      <c r="M167" s="1"/>
      <c r="N167" s="5"/>
      <c r="O167" s="5"/>
      <c r="P167" s="5"/>
      <c r="Q167" s="5"/>
      <c r="R167" s="47">
        <f>VLOOKUP(B167,[2]Sheet1!$B$3:$C$15,2,FALSE)</f>
        <v>0.20844688985561477</v>
      </c>
      <c r="S167" s="1"/>
      <c r="T167" s="1"/>
    </row>
    <row r="168" spans="1:20" ht="14.25" thickTop="1" thickBot="1" x14ac:dyDescent="0.25">
      <c r="A168" s="1" t="s">
        <v>220</v>
      </c>
      <c r="B168" s="1" t="s">
        <v>207</v>
      </c>
      <c r="C168" s="41">
        <f>VLOOKUP($A168,'[1]LHA Rates 2020 C19 uprate'!$A$3:$D$172,3,FALSE)</f>
        <v>67.66</v>
      </c>
      <c r="D168" s="41">
        <f>VLOOKUP($A168,'[1]LHA Rates 2020 C19 uprate'!$A$3:$D$172,4,FALSE)</f>
        <v>293.99895776707689</v>
      </c>
      <c r="E168" s="41">
        <v>356.72</v>
      </c>
      <c r="F168" s="41">
        <f t="shared" si="58"/>
        <v>650.71895776707697</v>
      </c>
      <c r="G168" s="41">
        <f t="shared" si="59"/>
        <v>396.53249999999997</v>
      </c>
      <c r="H168" s="41" t="str">
        <f t="shared" si="60"/>
        <v>Eligible</v>
      </c>
      <c r="I168" s="41">
        <f t="shared" si="61"/>
        <v>254.186457767077</v>
      </c>
      <c r="J168" s="52">
        <f t="shared" si="62"/>
        <v>67.66</v>
      </c>
      <c r="K168" s="5"/>
      <c r="L168" s="5"/>
      <c r="M168" s="1"/>
      <c r="N168" s="5"/>
      <c r="O168" s="5"/>
      <c r="P168" s="5"/>
      <c r="Q168" s="5"/>
      <c r="R168" s="47">
        <f>VLOOKUP(B168,[2]Sheet1!$B$3:$C$15,2,FALSE)</f>
        <v>0.20844688985561477</v>
      </c>
      <c r="S168" s="1"/>
      <c r="T168" s="1"/>
    </row>
    <row r="169" spans="1:20" ht="14.25" thickTop="1" thickBot="1" x14ac:dyDescent="0.25">
      <c r="A169" s="1" t="s">
        <v>221</v>
      </c>
      <c r="B169" s="1" t="s">
        <v>207</v>
      </c>
      <c r="C169" s="41">
        <f>VLOOKUP($A169,'[1]LHA Rates 2020 C19 uprate'!$A$3:$D$172,3,FALSE)</f>
        <v>62.14</v>
      </c>
      <c r="D169" s="41">
        <f>VLOOKUP($A169,'[1]LHA Rates 2020 C19 uprate'!$A$3:$D$172,4,FALSE)</f>
        <v>270.01323138702571</v>
      </c>
      <c r="E169" s="41">
        <v>357.72</v>
      </c>
      <c r="F169" s="41">
        <f t="shared" si="58"/>
        <v>627.73323138702574</v>
      </c>
      <c r="G169" s="41">
        <f t="shared" si="59"/>
        <v>396.53249999999997</v>
      </c>
      <c r="H169" s="41" t="str">
        <f t="shared" si="60"/>
        <v>Eligible</v>
      </c>
      <c r="I169" s="41">
        <f t="shared" si="61"/>
        <v>231.20073138702577</v>
      </c>
      <c r="J169" s="52">
        <f t="shared" si="62"/>
        <v>62.14</v>
      </c>
      <c r="K169" s="5"/>
      <c r="L169" s="5"/>
      <c r="M169" s="1"/>
      <c r="N169" s="5"/>
      <c r="O169" s="5"/>
      <c r="P169" s="5"/>
      <c r="Q169" s="5"/>
      <c r="R169" s="47">
        <f>VLOOKUP(B169,[2]Sheet1!$B$3:$C$15,2,FALSE)</f>
        <v>0.20844688985561477</v>
      </c>
      <c r="S169" s="1"/>
      <c r="T169" s="1"/>
    </row>
    <row r="170" spans="1:20" ht="14.25" thickTop="1" thickBot="1" x14ac:dyDescent="0.25">
      <c r="A170" s="1" t="s">
        <v>222</v>
      </c>
      <c r="B170" s="1" t="s">
        <v>207</v>
      </c>
      <c r="C170" s="41">
        <f>VLOOKUP($A170,'[1]LHA Rates 2020 C19 uprate'!$A$3:$D$172,3,FALSE)</f>
        <v>69.040000000000006</v>
      </c>
      <c r="D170" s="41">
        <f>VLOOKUP($A170,'[1]LHA Rates 2020 C19 uprate'!$A$3:$D$172,4,FALSE)</f>
        <v>299.99538936208972</v>
      </c>
      <c r="E170" s="41">
        <v>358.72</v>
      </c>
      <c r="F170" s="41">
        <f t="shared" si="58"/>
        <v>658.71538936208981</v>
      </c>
      <c r="G170" s="41">
        <f t="shared" si="59"/>
        <v>396.53249999999997</v>
      </c>
      <c r="H170" s="41" t="str">
        <f t="shared" si="60"/>
        <v>Eligible</v>
      </c>
      <c r="I170" s="41">
        <f t="shared" si="61"/>
        <v>262.18288936208984</v>
      </c>
      <c r="J170" s="52">
        <f t="shared" si="62"/>
        <v>69.040000000000006</v>
      </c>
      <c r="K170" s="5"/>
      <c r="L170" s="5"/>
      <c r="M170" s="1"/>
      <c r="N170" s="5"/>
      <c r="O170" s="5"/>
      <c r="P170" s="5"/>
      <c r="Q170" s="5"/>
      <c r="R170" s="47">
        <f>VLOOKUP(B170,[2]Sheet1!$B$3:$C$15,2,FALSE)</f>
        <v>0.20844688985561477</v>
      </c>
      <c r="S170" s="1"/>
      <c r="T170" s="1"/>
    </row>
    <row r="171" spans="1:20" ht="14.25" thickTop="1" thickBot="1" x14ac:dyDescent="0.25">
      <c r="A171" s="1" t="s">
        <v>223</v>
      </c>
      <c r="B171" s="1" t="s">
        <v>207</v>
      </c>
      <c r="C171" s="41">
        <f>VLOOKUP($A171,'[1]LHA Rates 2020 C19 uprate'!$A$3:$D$172,3,FALSE)</f>
        <v>69.040000000000006</v>
      </c>
      <c r="D171" s="41">
        <f>VLOOKUP($A171,'[1]LHA Rates 2020 C19 uprate'!$A$3:$D$172,4,FALSE)</f>
        <v>299.99538936208972</v>
      </c>
      <c r="E171" s="41">
        <v>359.72</v>
      </c>
      <c r="F171" s="41">
        <f t="shared" si="58"/>
        <v>659.71538936208981</v>
      </c>
      <c r="G171" s="41">
        <f t="shared" si="59"/>
        <v>396.53249999999997</v>
      </c>
      <c r="H171" s="41" t="str">
        <f t="shared" si="60"/>
        <v>Eligible</v>
      </c>
      <c r="I171" s="41">
        <f t="shared" si="61"/>
        <v>263.18288936208984</v>
      </c>
      <c r="J171" s="52">
        <f t="shared" si="62"/>
        <v>69.040000000000006</v>
      </c>
      <c r="K171" s="5"/>
      <c r="L171" s="5"/>
      <c r="M171" s="1"/>
      <c r="N171" s="5"/>
      <c r="O171" s="5"/>
      <c r="P171" s="5"/>
      <c r="Q171" s="5"/>
      <c r="R171" s="47">
        <f>VLOOKUP(B171,[2]Sheet1!$B$3:$C$15,2,FALSE)</f>
        <v>0.20844688985561477</v>
      </c>
      <c r="S171" s="1"/>
      <c r="T171" s="1"/>
    </row>
    <row r="172" spans="1:20" ht="14.25" thickTop="1" thickBot="1" x14ac:dyDescent="0.25">
      <c r="A172" s="1" t="s">
        <v>224</v>
      </c>
      <c r="B172" s="1" t="s">
        <v>207</v>
      </c>
      <c r="C172" s="41">
        <f>VLOOKUP($A172,'[1]LHA Rates 2020 C19 uprate'!$A$3:$D$172,3,FALSE)</f>
        <v>69.040000000000006</v>
      </c>
      <c r="D172" s="41">
        <f>VLOOKUP($A172,'[1]LHA Rates 2020 C19 uprate'!$A$3:$D$172,4,FALSE)</f>
        <v>299.99538936208972</v>
      </c>
      <c r="E172" s="41">
        <v>360.72</v>
      </c>
      <c r="F172" s="41">
        <f t="shared" si="58"/>
        <v>660.71538936208981</v>
      </c>
      <c r="G172" s="41">
        <f t="shared" si="59"/>
        <v>396.53249999999997</v>
      </c>
      <c r="H172" s="41" t="str">
        <f t="shared" si="60"/>
        <v>Eligible</v>
      </c>
      <c r="I172" s="41">
        <f t="shared" si="61"/>
        <v>264.18288936208984</v>
      </c>
      <c r="J172" s="52">
        <f t="shared" si="62"/>
        <v>69.040000000000006</v>
      </c>
      <c r="K172" s="5"/>
      <c r="L172" s="5"/>
      <c r="M172" s="1"/>
      <c r="N172" s="5"/>
      <c r="O172" s="5"/>
      <c r="P172" s="5"/>
      <c r="Q172" s="5"/>
      <c r="R172" s="47">
        <f>VLOOKUP(B172,[2]Sheet1!$B$3:$C$15,2,FALSE)</f>
        <v>0.20844688985561477</v>
      </c>
      <c r="S172" s="1"/>
      <c r="T172" s="1"/>
    </row>
    <row r="173" spans="1:20" ht="14.25" thickTop="1" thickBot="1" x14ac:dyDescent="0.25">
      <c r="A173" s="48" t="s">
        <v>225</v>
      </c>
      <c r="B173" s="48" t="s">
        <v>226</v>
      </c>
      <c r="C173" s="41">
        <f>VLOOKUP($A173,'[1]LHA Rates 2020 C19 uprate'!$A$3:$D$195,3,FALSE)</f>
        <v>54</v>
      </c>
      <c r="D173" s="41">
        <f>VLOOKUP($A173,'[1]LHA Rates 2020 C19 uprate'!$A$3:$D$195,4,FALSE)</f>
        <v>234.64297545702266</v>
      </c>
      <c r="E173" s="41">
        <v>361.72</v>
      </c>
      <c r="F173" s="41">
        <f t="shared" si="58"/>
        <v>596.36297545702269</v>
      </c>
      <c r="G173" s="41">
        <f t="shared" si="59"/>
        <v>396.53249999999997</v>
      </c>
      <c r="H173" s="41" t="str">
        <f t="shared" si="60"/>
        <v>Eligible</v>
      </c>
      <c r="I173" s="41">
        <f t="shared" si="61"/>
        <v>199.83047545702271</v>
      </c>
      <c r="J173" s="52">
        <f t="shared" si="62"/>
        <v>54</v>
      </c>
      <c r="K173" s="5"/>
      <c r="L173" s="5"/>
      <c r="M173" s="1"/>
      <c r="N173" s="5"/>
      <c r="O173" s="5"/>
      <c r="P173" s="5"/>
      <c r="Q173" s="5"/>
      <c r="R173" s="47">
        <f>VLOOKUP(B173,[2]Sheet1!$B$3:$C$15,2,FALSE)</f>
        <v>0.23439670405125629</v>
      </c>
      <c r="S173" s="1"/>
      <c r="T173" s="1"/>
    </row>
    <row r="174" spans="1:20" ht="14.25" thickTop="1" thickBot="1" x14ac:dyDescent="0.25">
      <c r="A174" s="48" t="s">
        <v>227</v>
      </c>
      <c r="B174" s="48" t="s">
        <v>226</v>
      </c>
      <c r="C174" s="41">
        <f>VLOOKUP($A174,'[1]LHA Rates 2020 C19 uprate'!$A$3:$D$195,3,FALSE)</f>
        <v>52.5</v>
      </c>
      <c r="D174" s="41">
        <f>VLOOKUP($A174,'[1]LHA Rates 2020 C19 uprate'!$A$3:$D$195,4,FALSE)</f>
        <v>228.12511502766091</v>
      </c>
      <c r="E174" s="41">
        <v>362.72</v>
      </c>
      <c r="F174" s="41">
        <f t="shared" si="58"/>
        <v>590.845115027661</v>
      </c>
      <c r="G174" s="41">
        <f t="shared" si="59"/>
        <v>396.53249999999997</v>
      </c>
      <c r="H174" s="41" t="str">
        <f t="shared" si="60"/>
        <v>Eligible</v>
      </c>
      <c r="I174" s="41">
        <f t="shared" si="61"/>
        <v>194.31261502766102</v>
      </c>
      <c r="J174" s="52">
        <f t="shared" si="62"/>
        <v>52.5</v>
      </c>
      <c r="K174" s="5"/>
      <c r="L174" s="5"/>
      <c r="M174" s="1"/>
      <c r="N174" s="5"/>
      <c r="O174" s="5"/>
      <c r="P174" s="5"/>
      <c r="Q174" s="5"/>
      <c r="R174" s="47">
        <f>VLOOKUP(B174,[2]Sheet1!$B$3:$C$15,2,FALSE)</f>
        <v>0.23439670405125629</v>
      </c>
      <c r="S174" s="1"/>
      <c r="T174" s="1"/>
    </row>
    <row r="175" spans="1:20" ht="14.25" thickTop="1" thickBot="1" x14ac:dyDescent="0.25">
      <c r="A175" s="48" t="s">
        <v>228</v>
      </c>
      <c r="B175" s="48" t="s">
        <v>226</v>
      </c>
      <c r="C175" s="41">
        <f>VLOOKUP($A175,'[1]LHA Rates 2020 C19 uprate'!$A$3:$D$195,3,FALSE)</f>
        <v>58.68</v>
      </c>
      <c r="D175" s="41">
        <f>VLOOKUP($A175,'[1]LHA Rates 2020 C19 uprate'!$A$3:$D$195,4,FALSE)</f>
        <v>254.97869999663126</v>
      </c>
      <c r="E175" s="41">
        <v>363.72</v>
      </c>
      <c r="F175" s="41">
        <f t="shared" si="58"/>
        <v>618.69869999663126</v>
      </c>
      <c r="G175" s="41">
        <f t="shared" si="59"/>
        <v>396.53249999999997</v>
      </c>
      <c r="H175" s="41" t="str">
        <f t="shared" si="60"/>
        <v>Eligible</v>
      </c>
      <c r="I175" s="41">
        <f t="shared" si="61"/>
        <v>222.16619999663129</v>
      </c>
      <c r="J175" s="52">
        <f t="shared" si="62"/>
        <v>58.68</v>
      </c>
      <c r="K175" s="5"/>
      <c r="L175" s="5"/>
      <c r="M175" s="1"/>
      <c r="N175" s="5"/>
      <c r="O175" s="5"/>
      <c r="P175" s="5"/>
      <c r="Q175" s="5"/>
      <c r="R175" s="47">
        <f>VLOOKUP(B175,[2]Sheet1!$B$3:$C$15,2,FALSE)</f>
        <v>0.23439670405125629</v>
      </c>
      <c r="S175" s="1"/>
      <c r="T175" s="1"/>
    </row>
    <row r="176" spans="1:20" ht="14.25" thickTop="1" thickBot="1" x14ac:dyDescent="0.25">
      <c r="A176" s="48" t="s">
        <v>229</v>
      </c>
      <c r="B176" s="48" t="s">
        <v>226</v>
      </c>
      <c r="C176" s="41">
        <f>VLOOKUP($A176,'[1]LHA Rates 2020 C19 uprate'!$A$3:$D$195,3,FALSE)</f>
        <v>75.95</v>
      </c>
      <c r="D176" s="41">
        <f>VLOOKUP($A176,'[1]LHA Rates 2020 C19 uprate'!$A$3:$D$195,4,FALSE)</f>
        <v>330.02099974001612</v>
      </c>
      <c r="E176" s="41">
        <v>364.72</v>
      </c>
      <c r="F176" s="41">
        <f t="shared" si="58"/>
        <v>694.74099974001615</v>
      </c>
      <c r="G176" s="41">
        <f t="shared" si="59"/>
        <v>396.53249999999997</v>
      </c>
      <c r="H176" s="41" t="str">
        <f t="shared" si="60"/>
        <v>Eligible</v>
      </c>
      <c r="I176" s="41">
        <f t="shared" si="61"/>
        <v>298.20849974001618</v>
      </c>
      <c r="J176" s="52">
        <f t="shared" si="62"/>
        <v>75.95</v>
      </c>
      <c r="K176" s="5"/>
      <c r="L176" s="5"/>
      <c r="M176" s="1"/>
      <c r="N176" s="5"/>
      <c r="O176" s="5"/>
      <c r="P176" s="5"/>
      <c r="Q176" s="5"/>
      <c r="R176" s="47">
        <f>VLOOKUP(B176,[2]Sheet1!$B$3:$C$15,2,FALSE)</f>
        <v>0.23439670405125629</v>
      </c>
      <c r="S176" s="1"/>
      <c r="T176" s="1"/>
    </row>
    <row r="177" spans="1:20" ht="14.25" thickTop="1" thickBot="1" x14ac:dyDescent="0.25">
      <c r="A177" s="48" t="s">
        <v>230</v>
      </c>
      <c r="B177" s="48" t="s">
        <v>226</v>
      </c>
      <c r="C177" s="41">
        <f>VLOOKUP($A177,'[1]LHA Rates 2020 C19 uprate'!$A$3:$D$195,3,FALSE)</f>
        <v>71.11</v>
      </c>
      <c r="D177" s="41">
        <f>VLOOKUP($A177,'[1]LHA Rates 2020 C19 uprate'!$A$3:$D$195,4,FALSE)</f>
        <v>308.99003675460887</v>
      </c>
      <c r="E177" s="41">
        <v>365.72</v>
      </c>
      <c r="F177" s="41">
        <f t="shared" si="58"/>
        <v>674.71003675460884</v>
      </c>
      <c r="G177" s="41">
        <f t="shared" si="59"/>
        <v>396.53249999999997</v>
      </c>
      <c r="H177" s="41" t="str">
        <f t="shared" si="60"/>
        <v>Eligible</v>
      </c>
      <c r="I177" s="41">
        <f t="shared" si="61"/>
        <v>278.17753675460887</v>
      </c>
      <c r="J177" s="52">
        <f t="shared" si="62"/>
        <v>71.11</v>
      </c>
      <c r="K177" s="5"/>
      <c r="L177" s="5"/>
      <c r="M177" s="1"/>
      <c r="N177" s="5"/>
      <c r="O177" s="5"/>
      <c r="P177" s="5"/>
      <c r="Q177" s="5"/>
      <c r="R177" s="47">
        <f>VLOOKUP(B177,[2]Sheet1!$B$3:$C$15,2,FALSE)</f>
        <v>0.23439670405125629</v>
      </c>
      <c r="S177" s="1"/>
      <c r="T177" s="1"/>
    </row>
    <row r="178" spans="1:20" ht="14.25" thickTop="1" thickBot="1" x14ac:dyDescent="0.25">
      <c r="A178" s="48" t="s">
        <v>231</v>
      </c>
      <c r="B178" s="48" t="s">
        <v>226</v>
      </c>
      <c r="C178" s="41">
        <f>VLOOKUP($A178,'[1]LHA Rates 2020 C19 uprate'!$A$3:$D$195,3,FALSE)</f>
        <v>62.71</v>
      </c>
      <c r="D178" s="41">
        <f>VLOOKUP($A178,'[1]LHA Rates 2020 C19 uprate'!$A$3:$D$195,4,FALSE)</f>
        <v>272.49001835018316</v>
      </c>
      <c r="E178" s="41">
        <v>366.72</v>
      </c>
      <c r="F178" s="41">
        <f t="shared" si="58"/>
        <v>639.21001835018319</v>
      </c>
      <c r="G178" s="41">
        <f t="shared" si="59"/>
        <v>396.53249999999997</v>
      </c>
      <c r="H178" s="41" t="str">
        <f t="shared" si="60"/>
        <v>Eligible</v>
      </c>
      <c r="I178" s="41">
        <f t="shared" si="61"/>
        <v>242.67751835018322</v>
      </c>
      <c r="J178" s="52">
        <f t="shared" si="62"/>
        <v>62.71</v>
      </c>
      <c r="K178" s="5"/>
      <c r="L178" s="5"/>
      <c r="M178" s="1"/>
      <c r="N178" s="5"/>
      <c r="O178" s="5"/>
      <c r="P178" s="5"/>
      <c r="Q178" s="5"/>
      <c r="R178" s="47">
        <f>VLOOKUP(B178,[2]Sheet1!$B$3:$C$15,2,FALSE)</f>
        <v>0.23439670405125629</v>
      </c>
      <c r="S178" s="1"/>
      <c r="T178" s="1"/>
    </row>
    <row r="179" spans="1:20" ht="14.25" thickTop="1" thickBot="1" x14ac:dyDescent="0.25">
      <c r="A179" s="48" t="s">
        <v>232</v>
      </c>
      <c r="B179" s="48" t="s">
        <v>226</v>
      </c>
      <c r="C179" s="41">
        <f>VLOOKUP($A179,'[1]LHA Rates 2020 C19 uprate'!$A$3:$D$195,3,FALSE)</f>
        <v>62.5</v>
      </c>
      <c r="D179" s="41">
        <f>VLOOKUP($A179,'[1]LHA Rates 2020 C19 uprate'!$A$3:$D$195,4,FALSE)</f>
        <v>271.5775178900725</v>
      </c>
      <c r="E179" s="41">
        <v>367.72</v>
      </c>
      <c r="F179" s="41">
        <f t="shared" si="58"/>
        <v>639.29751789007253</v>
      </c>
      <c r="G179" s="41">
        <f t="shared" si="59"/>
        <v>396.53249999999997</v>
      </c>
      <c r="H179" s="41" t="str">
        <f t="shared" si="60"/>
        <v>Eligible</v>
      </c>
      <c r="I179" s="41">
        <f t="shared" si="61"/>
        <v>242.76501789007256</v>
      </c>
      <c r="J179" s="52">
        <f t="shared" si="62"/>
        <v>62.5</v>
      </c>
      <c r="K179" s="5"/>
      <c r="L179" s="5"/>
      <c r="M179" s="1"/>
      <c r="N179" s="5"/>
      <c r="O179" s="5"/>
      <c r="P179" s="5"/>
      <c r="Q179" s="5"/>
      <c r="R179" s="47">
        <f>VLOOKUP(B179,[2]Sheet1!$B$3:$C$15,2,FALSE)</f>
        <v>0.23439670405125629</v>
      </c>
      <c r="S179" s="1"/>
      <c r="T179" s="1"/>
    </row>
    <row r="180" spans="1:20" ht="14.25" thickTop="1" thickBot="1" x14ac:dyDescent="0.25">
      <c r="A180" s="48" t="s">
        <v>233</v>
      </c>
      <c r="B180" s="48" t="s">
        <v>226</v>
      </c>
      <c r="C180" s="41">
        <f>VLOOKUP($A180,'[1]LHA Rates 2020 C19 uprate'!$A$3:$D$195,3,FALSE)</f>
        <v>87.5</v>
      </c>
      <c r="D180" s="41">
        <f>VLOOKUP($A180,'[1]LHA Rates 2020 C19 uprate'!$A$3:$D$195,4,FALSE)</f>
        <v>380.2085250461015</v>
      </c>
      <c r="E180" s="41">
        <v>368.72</v>
      </c>
      <c r="F180" s="41">
        <f t="shared" si="58"/>
        <v>748.92852504610153</v>
      </c>
      <c r="G180" s="41">
        <f t="shared" si="59"/>
        <v>396.53249999999997</v>
      </c>
      <c r="H180" s="41" t="str">
        <f t="shared" si="60"/>
        <v>Eligible</v>
      </c>
      <c r="I180" s="41">
        <f t="shared" si="61"/>
        <v>352.39602504610156</v>
      </c>
      <c r="J180" s="52">
        <f t="shared" si="62"/>
        <v>87.5</v>
      </c>
      <c r="K180" s="5"/>
      <c r="L180" s="5"/>
      <c r="M180" s="1"/>
      <c r="N180" s="5"/>
      <c r="O180" s="5"/>
      <c r="P180" s="5"/>
      <c r="Q180" s="5"/>
      <c r="R180" s="47">
        <f>VLOOKUP(B180,[2]Sheet1!$B$3:$C$15,2,FALSE)</f>
        <v>0.23439670405125629</v>
      </c>
      <c r="S180" s="1"/>
      <c r="T180" s="1"/>
    </row>
    <row r="181" spans="1:20" ht="14.25" thickTop="1" thickBot="1" x14ac:dyDescent="0.25">
      <c r="A181" s="48" t="s">
        <v>234</v>
      </c>
      <c r="B181" s="48" t="s">
        <v>226</v>
      </c>
      <c r="C181" s="41">
        <f>VLOOKUP($A181,'[1]LHA Rates 2020 C19 uprate'!$A$3:$D$195,3,FALSE)</f>
        <v>54</v>
      </c>
      <c r="D181" s="41">
        <f>VLOOKUP($A181,'[1]LHA Rates 2020 C19 uprate'!$A$3:$D$195,4,FALSE)</f>
        <v>234.64297545702266</v>
      </c>
      <c r="E181" s="41">
        <v>369.72</v>
      </c>
      <c r="F181" s="41">
        <f t="shared" si="58"/>
        <v>604.36297545702269</v>
      </c>
      <c r="G181" s="41">
        <f t="shared" si="59"/>
        <v>396.53249999999997</v>
      </c>
      <c r="H181" s="41" t="str">
        <f t="shared" si="60"/>
        <v>Eligible</v>
      </c>
      <c r="I181" s="41">
        <f t="shared" si="61"/>
        <v>207.83047545702271</v>
      </c>
      <c r="J181" s="52">
        <f t="shared" si="62"/>
        <v>54</v>
      </c>
      <c r="K181" s="5"/>
      <c r="L181" s="5"/>
      <c r="M181" s="1"/>
      <c r="N181" s="5"/>
      <c r="O181" s="5"/>
      <c r="P181" s="5"/>
      <c r="Q181" s="5"/>
      <c r="R181" s="47">
        <f>VLOOKUP(B181,[2]Sheet1!$B$3:$C$15,2,FALSE)</f>
        <v>0.23439670405125629</v>
      </c>
      <c r="S181" s="1"/>
      <c r="T181" s="1"/>
    </row>
    <row r="182" spans="1:20" ht="14.25" thickTop="1" thickBot="1" x14ac:dyDescent="0.25">
      <c r="A182" s="48" t="s">
        <v>235</v>
      </c>
      <c r="B182" s="48" t="s">
        <v>226</v>
      </c>
      <c r="C182" s="41">
        <f>VLOOKUP($A182,'[1]LHA Rates 2020 C19 uprate'!$A$3:$D$195,3,FALSE)</f>
        <v>75.95</v>
      </c>
      <c r="D182" s="41">
        <f>VLOOKUP($A182,'[1]LHA Rates 2020 C19 uprate'!$A$3:$D$195,4,FALSE)</f>
        <v>330.02099974001612</v>
      </c>
      <c r="E182" s="41">
        <v>370.72</v>
      </c>
      <c r="F182" s="41">
        <f t="shared" si="58"/>
        <v>700.74099974001615</v>
      </c>
      <c r="G182" s="41">
        <f t="shared" si="59"/>
        <v>396.53249999999997</v>
      </c>
      <c r="H182" s="41" t="str">
        <f t="shared" si="60"/>
        <v>Eligible</v>
      </c>
      <c r="I182" s="41">
        <f t="shared" si="61"/>
        <v>304.20849974001618</v>
      </c>
      <c r="J182" s="52">
        <f t="shared" si="62"/>
        <v>75.95</v>
      </c>
      <c r="K182" s="5"/>
      <c r="L182" s="5"/>
      <c r="M182" s="1"/>
      <c r="N182" s="5"/>
      <c r="O182" s="5"/>
      <c r="P182" s="5"/>
      <c r="Q182" s="5"/>
      <c r="R182" s="47">
        <f>VLOOKUP(B182,[2]Sheet1!$B$3:$C$15,2,FALSE)</f>
        <v>0.23439670405125629</v>
      </c>
      <c r="S182" s="1"/>
      <c r="T182" s="1"/>
    </row>
    <row r="183" spans="1:20" ht="14.25" thickTop="1" thickBot="1" x14ac:dyDescent="0.25">
      <c r="A183" s="48" t="s">
        <v>236</v>
      </c>
      <c r="B183" s="48" t="s">
        <v>226</v>
      </c>
      <c r="C183" s="41">
        <f>VLOOKUP($A183,'[1]LHA Rates 2020 C19 uprate'!$A$3:$D$195,3,FALSE)</f>
        <v>62.5</v>
      </c>
      <c r="D183" s="41">
        <f>VLOOKUP($A183,'[1]LHA Rates 2020 C19 uprate'!$A$3:$D$195,4,FALSE)</f>
        <v>271.5775178900725</v>
      </c>
      <c r="E183" s="41">
        <v>371.72</v>
      </c>
      <c r="F183" s="41">
        <f t="shared" si="58"/>
        <v>643.29751789007253</v>
      </c>
      <c r="G183" s="41">
        <f t="shared" si="59"/>
        <v>396.53249999999997</v>
      </c>
      <c r="H183" s="41" t="str">
        <f t="shared" si="60"/>
        <v>Eligible</v>
      </c>
      <c r="I183" s="41">
        <f t="shared" si="61"/>
        <v>246.76501789007256</v>
      </c>
      <c r="J183" s="52">
        <f t="shared" si="62"/>
        <v>62.5</v>
      </c>
      <c r="K183" s="5"/>
      <c r="L183" s="5"/>
      <c r="M183" s="1"/>
      <c r="N183" s="5"/>
      <c r="O183" s="5"/>
      <c r="P183" s="5"/>
      <c r="Q183" s="5"/>
      <c r="R183" s="47">
        <f>VLOOKUP(B183,[2]Sheet1!$B$3:$C$15,2,FALSE)</f>
        <v>0.23439670405125629</v>
      </c>
      <c r="S183" s="1"/>
      <c r="T183" s="1"/>
    </row>
    <row r="184" spans="1:20" ht="14.25" thickTop="1" thickBot="1" x14ac:dyDescent="0.25">
      <c r="A184" s="48" t="s">
        <v>237</v>
      </c>
      <c r="B184" s="48" t="s">
        <v>226</v>
      </c>
      <c r="C184" s="41">
        <f>VLOOKUP($A184,'[1]LHA Rates 2020 C19 uprate'!$A$3:$D$195,3,FALSE)</f>
        <v>75.95</v>
      </c>
      <c r="D184" s="41">
        <f>VLOOKUP($A184,'[1]LHA Rates 2020 C19 uprate'!$A$3:$D$195,4,FALSE)</f>
        <v>330.02099974001612</v>
      </c>
      <c r="E184" s="41">
        <v>372.72</v>
      </c>
      <c r="F184" s="41">
        <f t="shared" si="58"/>
        <v>702.74099974001615</v>
      </c>
      <c r="G184" s="41">
        <f t="shared" si="59"/>
        <v>396.53249999999997</v>
      </c>
      <c r="H184" s="41" t="str">
        <f t="shared" si="60"/>
        <v>Eligible</v>
      </c>
      <c r="I184" s="41">
        <f t="shared" si="61"/>
        <v>306.20849974001618</v>
      </c>
      <c r="J184" s="52">
        <f t="shared" si="62"/>
        <v>75.95</v>
      </c>
      <c r="K184" s="5"/>
      <c r="L184" s="5"/>
      <c r="M184" s="1"/>
      <c r="N184" s="5"/>
      <c r="O184" s="5"/>
      <c r="P184" s="5"/>
      <c r="Q184" s="5"/>
      <c r="R184" s="47">
        <f>VLOOKUP(B184,[2]Sheet1!$B$3:$C$15,2,FALSE)</f>
        <v>0.23439670405125629</v>
      </c>
      <c r="S184" s="1"/>
      <c r="T184" s="1"/>
    </row>
    <row r="185" spans="1:20" ht="14.25" thickTop="1" thickBot="1" x14ac:dyDescent="0.25">
      <c r="A185" s="48" t="s">
        <v>238</v>
      </c>
      <c r="B185" s="48" t="s">
        <v>226</v>
      </c>
      <c r="C185" s="41">
        <f>VLOOKUP($A185,'[1]LHA Rates 2020 C19 uprate'!$A$3:$D$195,3,FALSE)</f>
        <v>58.95</v>
      </c>
      <c r="D185" s="41">
        <f>VLOOKUP($A185,'[1]LHA Rates 2020 C19 uprate'!$A$3:$D$195,4,FALSE)</f>
        <v>256.15191487391638</v>
      </c>
      <c r="E185" s="41">
        <v>373.72</v>
      </c>
      <c r="F185" s="41">
        <f t="shared" si="58"/>
        <v>629.87191487391647</v>
      </c>
      <c r="G185" s="41">
        <f t="shared" si="59"/>
        <v>396.53249999999997</v>
      </c>
      <c r="H185" s="41" t="str">
        <f t="shared" si="60"/>
        <v>Eligible</v>
      </c>
      <c r="I185" s="41">
        <f t="shared" si="61"/>
        <v>233.3394148739165</v>
      </c>
      <c r="J185" s="52">
        <f t="shared" si="62"/>
        <v>58.95</v>
      </c>
      <c r="K185" s="5"/>
      <c r="L185" s="5"/>
      <c r="M185" s="1"/>
      <c r="N185" s="5"/>
      <c r="O185" s="5"/>
      <c r="P185" s="5"/>
      <c r="Q185" s="5"/>
      <c r="R185" s="47">
        <f>VLOOKUP(B185,[2]Sheet1!$B$3:$C$15,2,FALSE)</f>
        <v>0.23439670405125629</v>
      </c>
      <c r="S185" s="1"/>
      <c r="T185" s="1"/>
    </row>
    <row r="186" spans="1:20" ht="14.25" thickTop="1" thickBot="1" x14ac:dyDescent="0.25">
      <c r="A186" s="48" t="s">
        <v>239</v>
      </c>
      <c r="B186" s="48" t="s">
        <v>226</v>
      </c>
      <c r="C186" s="41">
        <f>VLOOKUP($A186,'[1]LHA Rates 2020 C19 uprate'!$A$3:$D$195,3,FALSE)</f>
        <v>52.5</v>
      </c>
      <c r="D186" s="41">
        <f>VLOOKUP($A186,'[1]LHA Rates 2020 C19 uprate'!$A$3:$D$195,4,FALSE)</f>
        <v>228.12511502766091</v>
      </c>
      <c r="E186" s="41">
        <v>374.72</v>
      </c>
      <c r="F186" s="41">
        <f t="shared" si="58"/>
        <v>602.845115027661</v>
      </c>
      <c r="G186" s="41">
        <f t="shared" si="59"/>
        <v>396.53249999999997</v>
      </c>
      <c r="H186" s="41" t="str">
        <f t="shared" si="60"/>
        <v>Eligible</v>
      </c>
      <c r="I186" s="41">
        <f t="shared" si="61"/>
        <v>206.31261502766102</v>
      </c>
      <c r="J186" s="52">
        <f t="shared" si="62"/>
        <v>52.5</v>
      </c>
      <c r="K186" s="5"/>
      <c r="L186" s="5"/>
      <c r="M186" s="1"/>
      <c r="N186" s="5"/>
      <c r="O186" s="5"/>
      <c r="P186" s="5"/>
      <c r="Q186" s="5"/>
      <c r="R186" s="47">
        <f>VLOOKUP(B186,[2]Sheet1!$B$3:$C$15,2,FALSE)</f>
        <v>0.23439670405125629</v>
      </c>
      <c r="S186" s="1"/>
      <c r="T186" s="1"/>
    </row>
    <row r="187" spans="1:20" ht="14.25" thickTop="1" thickBot="1" x14ac:dyDescent="0.25">
      <c r="A187" s="48" t="s">
        <v>240</v>
      </c>
      <c r="B187" s="48" t="s">
        <v>226</v>
      </c>
      <c r="C187" s="41">
        <f>VLOOKUP($A187,'[1]LHA Rates 2020 C19 uprate'!$A$3:$D$195,3,FALSE)</f>
        <v>75</v>
      </c>
      <c r="D187" s="41">
        <f>VLOOKUP($A187,'[1]LHA Rates 2020 C19 uprate'!$A$3:$D$195,4,FALSE)</f>
        <v>325.893021468087</v>
      </c>
      <c r="E187" s="41">
        <v>375.72</v>
      </c>
      <c r="F187" s="41">
        <f t="shared" si="58"/>
        <v>701.61302146808703</v>
      </c>
      <c r="G187" s="41">
        <f t="shared" si="59"/>
        <v>396.53249999999997</v>
      </c>
      <c r="H187" s="41" t="str">
        <f t="shared" si="60"/>
        <v>Eligible</v>
      </c>
      <c r="I187" s="41">
        <f t="shared" si="61"/>
        <v>305.08052146808706</v>
      </c>
      <c r="J187" s="52">
        <f t="shared" si="62"/>
        <v>75</v>
      </c>
      <c r="K187" s="5"/>
      <c r="L187" s="5"/>
      <c r="M187" s="1"/>
      <c r="N187" s="5"/>
      <c r="O187" s="5"/>
      <c r="P187" s="5"/>
      <c r="Q187" s="5"/>
      <c r="R187" s="47">
        <f>VLOOKUP(B187,[2]Sheet1!$B$3:$C$15,2,FALSE)</f>
        <v>0.23439670405125629</v>
      </c>
      <c r="S187" s="1"/>
      <c r="T187" s="1"/>
    </row>
    <row r="188" spans="1:20" ht="14.25" thickTop="1" thickBot="1" x14ac:dyDescent="0.25">
      <c r="A188" s="48" t="s">
        <v>241</v>
      </c>
      <c r="B188" s="48" t="s">
        <v>226</v>
      </c>
      <c r="C188" s="41">
        <f>VLOOKUP($A188,'[1]LHA Rates 2020 C19 uprate'!$A$3:$D$195,3,FALSE)</f>
        <v>60</v>
      </c>
      <c r="D188" s="41">
        <f>VLOOKUP($A188,'[1]LHA Rates 2020 C19 uprate'!$A$3:$D$195,4,FALSE)</f>
        <v>260.71441717446959</v>
      </c>
      <c r="E188" s="41">
        <v>376.72</v>
      </c>
      <c r="F188" s="41">
        <f t="shared" si="58"/>
        <v>637.43441717446967</v>
      </c>
      <c r="G188" s="41">
        <f t="shared" si="59"/>
        <v>396.53249999999997</v>
      </c>
      <c r="H188" s="41" t="str">
        <f t="shared" si="60"/>
        <v>Eligible</v>
      </c>
      <c r="I188" s="41">
        <f t="shared" si="61"/>
        <v>240.9019171744697</v>
      </c>
      <c r="J188" s="52">
        <f t="shared" si="62"/>
        <v>60</v>
      </c>
      <c r="K188" s="5"/>
      <c r="L188" s="5"/>
      <c r="M188" s="1"/>
      <c r="N188" s="5"/>
      <c r="O188" s="5"/>
      <c r="P188" s="5"/>
      <c r="Q188" s="5"/>
      <c r="R188" s="47">
        <f>VLOOKUP(B188,[2]Sheet1!$B$3:$C$15,2,FALSE)</f>
        <v>0.23439670405125629</v>
      </c>
      <c r="S188" s="1"/>
      <c r="T188" s="1"/>
    </row>
    <row r="189" spans="1:20" ht="14.25" thickTop="1" thickBot="1" x14ac:dyDescent="0.25">
      <c r="A189" s="48" t="s">
        <v>242</v>
      </c>
      <c r="B189" s="48" t="s">
        <v>226</v>
      </c>
      <c r="C189" s="41">
        <f>VLOOKUP($A189,'[1]LHA Rates 2020 C19 uprate'!$A$3:$D$195,3,FALSE)</f>
        <v>58.95</v>
      </c>
      <c r="D189" s="41">
        <f>VLOOKUP($A189,'[1]LHA Rates 2020 C19 uprate'!$A$3:$D$195,4,FALSE)</f>
        <v>256.15191487391638</v>
      </c>
      <c r="E189" s="41">
        <v>377.72</v>
      </c>
      <c r="F189" s="41">
        <f t="shared" si="58"/>
        <v>633.87191487391647</v>
      </c>
      <c r="G189" s="41">
        <f t="shared" si="59"/>
        <v>396.53249999999997</v>
      </c>
      <c r="H189" s="41" t="str">
        <f t="shared" si="60"/>
        <v>Eligible</v>
      </c>
      <c r="I189" s="41">
        <f t="shared" si="61"/>
        <v>237.3394148739165</v>
      </c>
      <c r="J189" s="52">
        <f t="shared" si="62"/>
        <v>58.95</v>
      </c>
      <c r="K189" s="5"/>
      <c r="L189" s="5"/>
      <c r="M189" s="1"/>
      <c r="N189" s="5"/>
      <c r="O189" s="5"/>
      <c r="P189" s="5"/>
      <c r="Q189" s="5"/>
      <c r="R189" s="47">
        <f>VLOOKUP(B189,[2]Sheet1!$B$3:$C$15,2,FALSE)</f>
        <v>0.23439670405125629</v>
      </c>
      <c r="S189" s="1"/>
      <c r="T189" s="1"/>
    </row>
    <row r="190" spans="1:20" ht="14.25" thickTop="1" thickBot="1" x14ac:dyDescent="0.25">
      <c r="A190" s="48" t="s">
        <v>243</v>
      </c>
      <c r="B190" s="48" t="s">
        <v>226</v>
      </c>
      <c r="C190" s="41">
        <f>VLOOKUP($A190,'[1]LHA Rates 2020 C19 uprate'!$A$3:$D$195,3,FALSE)</f>
        <v>62.5</v>
      </c>
      <c r="D190" s="41">
        <f>VLOOKUP($A190,'[1]LHA Rates 2020 C19 uprate'!$A$3:$D$195,4,FALSE)</f>
        <v>271.5775178900725</v>
      </c>
      <c r="E190" s="41">
        <v>378.72</v>
      </c>
      <c r="F190" s="41">
        <f t="shared" si="58"/>
        <v>650.29751789007253</v>
      </c>
      <c r="G190" s="41">
        <f t="shared" si="59"/>
        <v>396.53249999999997</v>
      </c>
      <c r="H190" s="41" t="str">
        <f t="shared" si="60"/>
        <v>Eligible</v>
      </c>
      <c r="I190" s="41">
        <f t="shared" si="61"/>
        <v>253.76501789007256</v>
      </c>
      <c r="J190" s="52">
        <f t="shared" si="62"/>
        <v>62.5</v>
      </c>
      <c r="K190" s="5"/>
      <c r="L190" s="5"/>
      <c r="M190" s="1"/>
      <c r="N190" s="5"/>
      <c r="O190" s="5"/>
      <c r="P190" s="5"/>
      <c r="Q190" s="5"/>
      <c r="R190" s="47">
        <f>VLOOKUP(B190,[2]Sheet1!$B$3:$C$15,2,FALSE)</f>
        <v>0.23439670405125629</v>
      </c>
      <c r="S190" s="1"/>
      <c r="T190" s="1"/>
    </row>
    <row r="191" spans="1:20" ht="14.25" thickTop="1" thickBot="1" x14ac:dyDescent="0.25">
      <c r="A191" s="48" t="s">
        <v>244</v>
      </c>
      <c r="B191" s="48" t="s">
        <v>226</v>
      </c>
      <c r="C191" s="41">
        <f>VLOOKUP($A191,'[1]LHA Rates 2020 C19 uprate'!$A$3:$D$195,3,FALSE)</f>
        <v>54</v>
      </c>
      <c r="D191" s="41">
        <f>VLOOKUP($A191,'[1]LHA Rates 2020 C19 uprate'!$A$3:$D$195,4,FALSE)</f>
        <v>234.64297545702266</v>
      </c>
      <c r="E191" s="41">
        <v>379.72</v>
      </c>
      <c r="F191" s="41">
        <f t="shared" si="58"/>
        <v>614.36297545702269</v>
      </c>
      <c r="G191" s="41">
        <f t="shared" si="59"/>
        <v>396.53249999999997</v>
      </c>
      <c r="H191" s="41" t="str">
        <f t="shared" si="60"/>
        <v>Eligible</v>
      </c>
      <c r="I191" s="41">
        <f t="shared" si="61"/>
        <v>217.83047545702271</v>
      </c>
      <c r="J191" s="52">
        <f t="shared" si="62"/>
        <v>54</v>
      </c>
      <c r="K191" s="5"/>
      <c r="L191" s="5"/>
      <c r="M191" s="1"/>
      <c r="N191" s="5"/>
      <c r="O191" s="5"/>
      <c r="P191" s="5"/>
      <c r="Q191" s="5"/>
      <c r="R191" s="47">
        <f>VLOOKUP(B191,[2]Sheet1!$B$3:$C$15,2,FALSE)</f>
        <v>0.23439670405125629</v>
      </c>
      <c r="S191" s="1"/>
      <c r="T191" s="1"/>
    </row>
    <row r="192" spans="1:20" ht="14.25" thickTop="1" thickBot="1" x14ac:dyDescent="0.25">
      <c r="A192" s="48" t="s">
        <v>245</v>
      </c>
      <c r="B192" s="48" t="s">
        <v>226</v>
      </c>
      <c r="C192" s="41">
        <f>VLOOKUP($A192,'[1]LHA Rates 2020 C19 uprate'!$A$3:$D$195,3,FALSE)</f>
        <v>54</v>
      </c>
      <c r="D192" s="41">
        <f>VLOOKUP($A192,'[1]LHA Rates 2020 C19 uprate'!$A$3:$D$195,4,FALSE)</f>
        <v>234.64297545702266</v>
      </c>
      <c r="E192" s="41">
        <v>380.72</v>
      </c>
      <c r="F192" s="41">
        <f t="shared" si="58"/>
        <v>615.36297545702269</v>
      </c>
      <c r="G192" s="41">
        <f t="shared" si="59"/>
        <v>396.53249999999997</v>
      </c>
      <c r="H192" s="41" t="str">
        <f t="shared" si="60"/>
        <v>Eligible</v>
      </c>
      <c r="I192" s="41">
        <f t="shared" si="61"/>
        <v>218.83047545702271</v>
      </c>
      <c r="J192" s="52">
        <f t="shared" si="62"/>
        <v>54</v>
      </c>
      <c r="K192" s="5"/>
      <c r="L192" s="5"/>
      <c r="M192" s="1"/>
      <c r="N192" s="5"/>
      <c r="O192" s="5"/>
      <c r="P192" s="5"/>
      <c r="Q192" s="5"/>
      <c r="R192" s="47">
        <f>VLOOKUP(B192,[2]Sheet1!$B$3:$C$15,2,FALSE)</f>
        <v>0.23439670405125629</v>
      </c>
      <c r="S192" s="1"/>
      <c r="T192" s="1"/>
    </row>
    <row r="193" spans="1:20" ht="14.25" thickTop="1" thickBot="1" x14ac:dyDescent="0.25">
      <c r="A193" s="48" t="s">
        <v>246</v>
      </c>
      <c r="B193" s="48" t="s">
        <v>226</v>
      </c>
      <c r="C193" s="41">
        <f>VLOOKUP($A193,'[1]LHA Rates 2020 C19 uprate'!$A$3:$D$195,3,FALSE)</f>
        <v>64.44</v>
      </c>
      <c r="D193" s="41">
        <f>VLOOKUP($A193,'[1]LHA Rates 2020 C19 uprate'!$A$3:$D$195,4,FALSE)</f>
        <v>280.00728404538035</v>
      </c>
      <c r="E193" s="41">
        <v>381.72</v>
      </c>
      <c r="F193" s="41">
        <f t="shared" si="58"/>
        <v>661.72728404538043</v>
      </c>
      <c r="G193" s="41">
        <f t="shared" si="59"/>
        <v>396.53249999999997</v>
      </c>
      <c r="H193" s="41" t="str">
        <f t="shared" si="60"/>
        <v>Eligible</v>
      </c>
      <c r="I193" s="41">
        <f t="shared" si="61"/>
        <v>265.19478404538046</v>
      </c>
      <c r="J193" s="52">
        <f t="shared" si="62"/>
        <v>64.44</v>
      </c>
      <c r="K193" s="5"/>
      <c r="L193" s="5"/>
      <c r="M193" s="1"/>
      <c r="N193" s="5"/>
      <c r="O193" s="5"/>
      <c r="P193" s="5"/>
      <c r="Q193" s="5"/>
      <c r="R193" s="47">
        <f>VLOOKUP(B193,[2]Sheet1!$B$3:$C$15,2,FALSE)</f>
        <v>0.23439670405125629</v>
      </c>
      <c r="S193" s="1"/>
      <c r="T193" s="1"/>
    </row>
    <row r="194" spans="1:20" ht="14.25" thickTop="1" thickBot="1" x14ac:dyDescent="0.25">
      <c r="A194" s="48" t="s">
        <v>192</v>
      </c>
      <c r="B194" s="48" t="s">
        <v>226</v>
      </c>
      <c r="C194" s="41">
        <f>VLOOKUP($A194,'[1]LHA Rates 2020 C19 uprate'!$A$3:$D$195,3,FALSE)</f>
        <v>73.25</v>
      </c>
      <c r="D194" s="41">
        <f>VLOOKUP($A194,'[1]LHA Rates 2020 C19 uprate'!$A$3:$D$195,4,FALSE)</f>
        <v>318.28885096716499</v>
      </c>
      <c r="E194" s="41">
        <v>382.72</v>
      </c>
      <c r="F194" s="41">
        <f t="shared" si="58"/>
        <v>701.00885096716502</v>
      </c>
      <c r="G194" s="41">
        <f t="shared" si="59"/>
        <v>396.53249999999997</v>
      </c>
      <c r="H194" s="41" t="str">
        <f t="shared" si="60"/>
        <v>Eligible</v>
      </c>
      <c r="I194" s="41">
        <f t="shared" si="61"/>
        <v>304.47635096716505</v>
      </c>
      <c r="J194" s="52">
        <f t="shared" si="62"/>
        <v>73.25</v>
      </c>
      <c r="K194" s="5"/>
      <c r="L194" s="5"/>
      <c r="M194" s="1"/>
      <c r="N194" s="5"/>
      <c r="O194" s="5"/>
      <c r="P194" s="5"/>
      <c r="Q194" s="5"/>
      <c r="R194" s="47">
        <f>VLOOKUP(B194,[2]Sheet1!$B$3:$C$15,2,FALSE)</f>
        <v>0.23439670405125629</v>
      </c>
      <c r="S194" s="1"/>
      <c r="T194" s="1"/>
    </row>
    <row r="195" spans="1:20" ht="14.25" thickTop="1" thickBot="1" x14ac:dyDescent="0.25">
      <c r="A195" s="48" t="s">
        <v>247</v>
      </c>
      <c r="B195" s="48" t="s">
        <v>226</v>
      </c>
      <c r="C195" s="41">
        <f>VLOOKUP($A195,'[1]LHA Rates 2020 C19 uprate'!$A$3:$D$195,3,FALSE)</f>
        <v>72.84</v>
      </c>
      <c r="D195" s="41">
        <f>VLOOKUP($A195,'[1]LHA Rates 2020 C19 uprate'!$A$3:$D$195,4,FALSE)</f>
        <v>316.5073024498061</v>
      </c>
      <c r="E195" s="41">
        <v>383.72</v>
      </c>
      <c r="F195" s="41">
        <f t="shared" si="58"/>
        <v>700.22730244980607</v>
      </c>
      <c r="G195" s="41">
        <f t="shared" si="59"/>
        <v>396.53249999999997</v>
      </c>
      <c r="H195" s="41" t="str">
        <f t="shared" si="60"/>
        <v>Eligible</v>
      </c>
      <c r="I195" s="41">
        <f t="shared" si="61"/>
        <v>303.6948024498061</v>
      </c>
      <c r="J195" s="52">
        <f t="shared" si="62"/>
        <v>72.84</v>
      </c>
      <c r="K195" s="5"/>
      <c r="L195" s="5"/>
      <c r="M195" s="1"/>
      <c r="N195" s="5"/>
      <c r="O195" s="5"/>
      <c r="P195" s="5"/>
      <c r="Q195" s="5"/>
      <c r="R195" s="47">
        <f>VLOOKUP(B195,[2]Sheet1!$B$3:$C$15,2,FALSE)</f>
        <v>0.23439670405125629</v>
      </c>
      <c r="S195" s="1"/>
      <c r="T195" s="1"/>
    </row>
    <row r="196" spans="1:20" ht="13.5" thickTop="1" x14ac:dyDescent="0.2">
      <c r="R196" s="21">
        <f>R195</f>
        <v>0.23439670405125629</v>
      </c>
    </row>
  </sheetData>
  <sortState ref="A3:T154">
    <sortCondition ref="T3:T154"/>
  </sortState>
  <mergeCells count="2">
    <mergeCell ref="L1:M1"/>
    <mergeCell ref="O1:P1"/>
  </mergeCells>
  <pageMargins left="0.75" right="0.75" top="1" bottom="1" header="0.5" footer="0.5"/>
  <pageSetup paperSize="9" scale="1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6"/>
  <sheetViews>
    <sheetView tabSelected="1" zoomScale="70" zoomScaleNormal="70" workbookViewId="0">
      <pane xSplit="2" topLeftCell="L1" activePane="topRight" state="frozen"/>
      <selection activeCell="A156" sqref="A156:XFD160"/>
      <selection pane="topRight" activeCell="P28" sqref="P28"/>
    </sheetView>
  </sheetViews>
  <sheetFormatPr defaultRowHeight="12.75" x14ac:dyDescent="0.2"/>
  <cols>
    <col min="1" max="1" width="28" bestFit="1" customWidth="1"/>
    <col min="2" max="2" width="28" customWidth="1"/>
    <col min="3" max="3" width="18.140625" style="38" customWidth="1"/>
    <col min="4" max="4" width="20.140625" style="38" customWidth="1"/>
    <col min="5" max="9" width="18.140625" style="38" customWidth="1"/>
    <col min="10" max="10" width="28" customWidth="1"/>
    <col min="11" max="11" width="12.7109375" style="38" customWidth="1"/>
    <col min="12" max="12" width="17.85546875" style="38" customWidth="1"/>
    <col min="13" max="13" width="19.140625" bestFit="1" customWidth="1"/>
    <col min="14" max="14" width="21.42578125" style="38" customWidth="1"/>
    <col min="15" max="15" width="26.28515625" style="38" customWidth="1"/>
    <col min="16" max="16" width="28.5703125" style="38" customWidth="1"/>
    <col min="17" max="17" width="26" style="38" customWidth="1"/>
    <col min="18" max="18" width="34.7109375" customWidth="1"/>
    <col min="19" max="19" width="12.5703125" customWidth="1"/>
    <col min="20" max="20" width="30.5703125" customWidth="1"/>
    <col min="22" max="22" width="30.5703125" customWidth="1"/>
    <col min="23" max="23" width="18.42578125" bestFit="1" customWidth="1"/>
    <col min="24" max="25" width="0" hidden="1" customWidth="1"/>
    <col min="26" max="26" width="10.140625" bestFit="1" customWidth="1"/>
    <col min="27" max="27" width="21.28515625" bestFit="1" customWidth="1"/>
    <col min="28" max="28" width="9.85546875" bestFit="1" customWidth="1"/>
  </cols>
  <sheetData>
    <row r="1" spans="1:28" ht="65.25" customHeight="1" thickTop="1" thickBot="1" x14ac:dyDescent="0.25">
      <c r="A1" s="1"/>
      <c r="B1" s="1"/>
      <c r="C1" s="2" t="s">
        <v>0</v>
      </c>
      <c r="D1" s="3" t="s">
        <v>1</v>
      </c>
      <c r="E1" s="2"/>
      <c r="F1" s="2"/>
      <c r="G1" s="2"/>
      <c r="H1" s="2"/>
      <c r="I1" s="2"/>
      <c r="J1" s="1"/>
      <c r="K1" s="4"/>
      <c r="L1" s="67" t="s">
        <v>2</v>
      </c>
      <c r="M1" s="68"/>
      <c r="N1" s="5"/>
      <c r="O1" s="69" t="s">
        <v>3</v>
      </c>
      <c r="P1" s="70"/>
      <c r="Q1" s="3" t="s">
        <v>4</v>
      </c>
      <c r="R1" s="6" t="s">
        <v>5</v>
      </c>
      <c r="S1" s="1"/>
      <c r="T1" s="1"/>
      <c r="V1" s="7" t="s">
        <v>6</v>
      </c>
      <c r="W1" s="7"/>
      <c r="X1" s="7"/>
      <c r="Y1" s="7"/>
      <c r="Z1" s="8">
        <v>238.4</v>
      </c>
    </row>
    <row r="2" spans="1:28" ht="52.5" thickTop="1" thickBot="1" x14ac:dyDescent="0.25">
      <c r="A2" s="39" t="s">
        <v>7</v>
      </c>
      <c r="B2" s="39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2" t="s">
        <v>17</v>
      </c>
      <c r="L2" s="3" t="s">
        <v>256</v>
      </c>
      <c r="M2" s="3" t="s">
        <v>257</v>
      </c>
      <c r="N2" s="3" t="s">
        <v>20</v>
      </c>
      <c r="O2" s="3" t="s">
        <v>258</v>
      </c>
      <c r="P2" s="3" t="s">
        <v>259</v>
      </c>
      <c r="Q2" s="3" t="s">
        <v>23</v>
      </c>
      <c r="R2" s="6" t="s">
        <v>24</v>
      </c>
      <c r="S2" s="40" t="s">
        <v>25</v>
      </c>
      <c r="T2" s="40" t="s">
        <v>26</v>
      </c>
    </row>
    <row r="3" spans="1:28" ht="14.25" thickTop="1" thickBot="1" x14ac:dyDescent="0.25">
      <c r="A3" s="5" t="s">
        <v>62</v>
      </c>
      <c r="B3" s="1" t="s">
        <v>44</v>
      </c>
      <c r="C3" s="41">
        <f>VLOOKUP($A3,'[1]LHA Rates 2020 C19 uprate'!$A$3:$D$172,3,FALSE)</f>
        <v>90.1</v>
      </c>
      <c r="D3" s="41">
        <f>VLOOKUP($A3,'[1]LHA Rates 2020 C19 uprate'!$A$3:$D$172,4,FALSE)</f>
        <v>391.50614979032849</v>
      </c>
      <c r="E3" s="41">
        <v>342.72</v>
      </c>
      <c r="F3" s="41">
        <f t="shared" ref="F3:F34" si="0">D3+E3</f>
        <v>734.22614979032846</v>
      </c>
      <c r="G3" s="41">
        <f t="shared" ref="G3:G34" si="1">($AB$7*0.63)</f>
        <v>396.53249999999997</v>
      </c>
      <c r="H3" s="41" t="str">
        <f t="shared" ref="H3:H34" si="2">IF(F3&gt;G3,"Eligible","Not Elibilbe")</f>
        <v>Eligible</v>
      </c>
      <c r="I3" s="41">
        <f t="shared" ref="I3:I34" si="3">F3-G3</f>
        <v>337.69364979032849</v>
      </c>
      <c r="J3" s="42">
        <f>VLOOKUP(A3,'[1]Table 2'!$A$3:$B$154,2,FALSE)</f>
        <v>90.1</v>
      </c>
      <c r="K3" s="41">
        <f t="shared" ref="K3:K34" si="4">C3-J3</f>
        <v>0</v>
      </c>
      <c r="L3" s="43">
        <f t="shared" ref="L3:L34" si="5">$C3/(8.2*17.5)</f>
        <v>0.62787456445993028</v>
      </c>
      <c r="M3" s="43">
        <f t="shared" ref="M3:M34" si="6">$C3/(8.2*35)</f>
        <v>0.31393728222996514</v>
      </c>
      <c r="N3" s="44">
        <f>VLOOKUP(A3,'[1]BRMA LA Names'!$A$2:$B$153,2,FALSE)</f>
        <v>1116.7214038623461</v>
      </c>
      <c r="O3" s="45">
        <f t="shared" ref="O3:O34" si="7">(N3/4)/(8.2*17.5)</f>
        <v>1.9455076722340523</v>
      </c>
      <c r="P3" s="45">
        <f t="shared" ref="P3:P34" si="8">(N3/4)/(8.2*35)</f>
        <v>0.97275383611702615</v>
      </c>
      <c r="Q3" s="46">
        <f t="shared" ref="Q3:Q34" si="9">$C3/$Z$1</f>
        <v>0.37793624161073824</v>
      </c>
      <c r="R3" s="47">
        <f>VLOOKUP(B3,[2]Sheet1!$B$3:$C$15,2,FALSE)</f>
        <v>0.31126051422229023</v>
      </c>
      <c r="S3" s="48" t="s">
        <v>25</v>
      </c>
      <c r="T3" s="48" t="s">
        <v>63</v>
      </c>
    </row>
    <row r="4" spans="1:28" ht="14.25" thickTop="1" thickBot="1" x14ac:dyDescent="0.25">
      <c r="A4" s="5" t="s">
        <v>100</v>
      </c>
      <c r="B4" s="1" t="s">
        <v>28</v>
      </c>
      <c r="C4" s="41">
        <f>VLOOKUP($A4,'[1]LHA Rates 2020 C19 uprate'!$A$3:$D$172,3,FALSE)</f>
        <v>112.77</v>
      </c>
      <c r="D4" s="41">
        <f>VLOOKUP($A4,'[1]LHA Rates 2020 C19 uprate'!$A$3:$D$172,4,FALSE)</f>
        <v>490.01274707941559</v>
      </c>
      <c r="E4" s="41">
        <v>342.72</v>
      </c>
      <c r="F4" s="41">
        <f t="shared" si="0"/>
        <v>832.73274707941562</v>
      </c>
      <c r="G4" s="41">
        <f t="shared" si="1"/>
        <v>396.53249999999997</v>
      </c>
      <c r="H4" s="41" t="str">
        <f t="shared" si="2"/>
        <v>Eligible</v>
      </c>
      <c r="I4" s="41">
        <f t="shared" si="3"/>
        <v>436.20024707941565</v>
      </c>
      <c r="J4" s="42">
        <f>VLOOKUP(A4,'[1]Table 2'!$A$3:$B$154,2,FALSE)</f>
        <v>112.77</v>
      </c>
      <c r="K4" s="41">
        <f t="shared" si="4"/>
        <v>0</v>
      </c>
      <c r="L4" s="43">
        <f t="shared" si="5"/>
        <v>0.78585365853658529</v>
      </c>
      <c r="M4" s="43">
        <f t="shared" si="6"/>
        <v>0.39292682926829264</v>
      </c>
      <c r="N4" s="44">
        <f>VLOOKUP(A4,'[1]BRMA LA Names'!$A$2:$B$153,2,FALSE)</f>
        <v>1324.9502558197005</v>
      </c>
      <c r="O4" s="45">
        <f t="shared" si="7"/>
        <v>2.3082757070029625</v>
      </c>
      <c r="P4" s="45">
        <f t="shared" si="8"/>
        <v>1.1541378535014812</v>
      </c>
      <c r="Q4" s="46">
        <f t="shared" si="9"/>
        <v>0.47302852348993285</v>
      </c>
      <c r="R4" s="47">
        <f>VLOOKUP(B4,[2]Sheet1!$B$3:$C$15,2,FALSE)</f>
        <v>0.3508700622168312</v>
      </c>
      <c r="S4" s="48" t="s">
        <v>25</v>
      </c>
      <c r="T4" s="48" t="s">
        <v>101</v>
      </c>
    </row>
    <row r="5" spans="1:28" ht="12.75" customHeight="1" thickTop="1" thickBot="1" x14ac:dyDescent="0.25">
      <c r="A5" s="5" t="s">
        <v>130</v>
      </c>
      <c r="B5" s="5" t="s">
        <v>44</v>
      </c>
      <c r="C5" s="41">
        <f>VLOOKUP($A5,'[1]LHA Rates 2020 C19 uprate'!$A$3:$D$172,3,FALSE)</f>
        <v>84.5</v>
      </c>
      <c r="D5" s="41">
        <f>VLOOKUP($A5,'[1]LHA Rates 2020 C19 uprate'!$A$3:$D$172,4,FALSE)</f>
        <v>367.17280418737801</v>
      </c>
      <c r="E5" s="41">
        <v>342.72</v>
      </c>
      <c r="F5" s="41">
        <f t="shared" si="0"/>
        <v>709.89280418737803</v>
      </c>
      <c r="G5" s="41">
        <f t="shared" si="1"/>
        <v>396.53249999999997</v>
      </c>
      <c r="H5" s="41" t="str">
        <f t="shared" si="2"/>
        <v>Eligible</v>
      </c>
      <c r="I5" s="41">
        <f t="shared" si="3"/>
        <v>313.36030418737806</v>
      </c>
      <c r="J5" s="42">
        <f>VLOOKUP(A5,'[1]Table 2'!$A$3:$B$154,2,FALSE)</f>
        <v>84.5</v>
      </c>
      <c r="K5" s="41">
        <f t="shared" si="4"/>
        <v>0</v>
      </c>
      <c r="L5" s="43">
        <f t="shared" si="5"/>
        <v>0.58885017421602792</v>
      </c>
      <c r="M5" s="43">
        <f t="shared" si="6"/>
        <v>0.29442508710801396</v>
      </c>
      <c r="N5" s="44">
        <f>VLOOKUP(A5,'[1]BRMA LA Names'!$A$2:$B$153,2,FALSE)</f>
        <v>713.15407876933546</v>
      </c>
      <c r="O5" s="45">
        <f t="shared" si="7"/>
        <v>1.2424287086573789</v>
      </c>
      <c r="P5" s="45">
        <f t="shared" si="8"/>
        <v>0.62121435432868943</v>
      </c>
      <c r="Q5" s="46">
        <f t="shared" si="9"/>
        <v>0.35444630872483218</v>
      </c>
      <c r="R5" s="47">
        <f>VLOOKUP(B5,[2]Sheet1!$B$3:$C$15,2,FALSE)</f>
        <v>0.31126051422229023</v>
      </c>
      <c r="S5" s="48" t="s">
        <v>25</v>
      </c>
      <c r="T5" s="48" t="s">
        <v>101</v>
      </c>
      <c r="W5" s="26" t="s">
        <v>33</v>
      </c>
    </row>
    <row r="6" spans="1:28" ht="12.75" customHeight="1" thickTop="1" thickBot="1" x14ac:dyDescent="0.25">
      <c r="A6" s="5" t="s">
        <v>131</v>
      </c>
      <c r="B6" s="5" t="s">
        <v>44</v>
      </c>
      <c r="C6" s="41">
        <f>VLOOKUP($A6,'[1]LHA Rates 2020 C19 uprate'!$A$3:$D$172,3,FALSE)</f>
        <v>80</v>
      </c>
      <c r="D6" s="41">
        <f>VLOOKUP($A6,'[1]LHA Rates 2020 C19 uprate'!$A$3:$D$172,4,FALSE)</f>
        <v>347.61922289929282</v>
      </c>
      <c r="E6" s="41">
        <v>342.72</v>
      </c>
      <c r="F6" s="41">
        <f t="shared" si="0"/>
        <v>690.33922289929285</v>
      </c>
      <c r="G6" s="41">
        <f t="shared" si="1"/>
        <v>396.53249999999997</v>
      </c>
      <c r="H6" s="41" t="str">
        <f t="shared" si="2"/>
        <v>Eligible</v>
      </c>
      <c r="I6" s="41">
        <f t="shared" si="3"/>
        <v>293.80672289929288</v>
      </c>
      <c r="J6" s="42">
        <f>VLOOKUP(A6,'[1]Table 2'!$A$3:$B$154,2,FALSE)</f>
        <v>80</v>
      </c>
      <c r="K6" s="41">
        <f t="shared" si="4"/>
        <v>0</v>
      </c>
      <c r="L6" s="43">
        <f t="shared" si="5"/>
        <v>0.55749128919860624</v>
      </c>
      <c r="M6" s="43">
        <f t="shared" si="6"/>
        <v>0.27874564459930312</v>
      </c>
      <c r="N6" s="44">
        <f>VLOOKUP(A6,'[1]BRMA LA Names'!$A$2:$B$153,2,FALSE)</f>
        <v>940.06577771534774</v>
      </c>
      <c r="O6" s="45">
        <f t="shared" si="7"/>
        <v>1.6377452573438114</v>
      </c>
      <c r="P6" s="45">
        <f t="shared" si="8"/>
        <v>0.81887262867190569</v>
      </c>
      <c r="Q6" s="46">
        <f t="shared" si="9"/>
        <v>0.33557046979865773</v>
      </c>
      <c r="R6" s="47">
        <f>VLOOKUP(B6,[2]Sheet1!$B$3:$C$15,2,FALSE)</f>
        <v>0.31126051422229023</v>
      </c>
      <c r="S6" s="48" t="s">
        <v>25</v>
      </c>
      <c r="T6" s="48" t="s">
        <v>101</v>
      </c>
      <c r="W6" s="26" t="s">
        <v>36</v>
      </c>
      <c r="Z6" t="s">
        <v>37</v>
      </c>
      <c r="AA6" s="26" t="s">
        <v>38</v>
      </c>
      <c r="AB6" s="26" t="s">
        <v>39</v>
      </c>
    </row>
    <row r="7" spans="1:28" ht="14.25" thickTop="1" thickBot="1" x14ac:dyDescent="0.25">
      <c r="A7" s="5" t="s">
        <v>134</v>
      </c>
      <c r="B7" s="5" t="s">
        <v>28</v>
      </c>
      <c r="C7" s="41">
        <f>VLOOKUP($A7,'[1]LHA Rates 2020 C19 uprate'!$A$3:$D$172,3,FALSE)</f>
        <v>78.59</v>
      </c>
      <c r="D7" s="41">
        <f>VLOOKUP($A7,'[1]LHA Rates 2020 C19 uprate'!$A$3:$D$172,4,FALSE)</f>
        <v>341.49243409569277</v>
      </c>
      <c r="E7" s="41">
        <v>342.72</v>
      </c>
      <c r="F7" s="41">
        <f t="shared" si="0"/>
        <v>684.21243409569274</v>
      </c>
      <c r="G7" s="41">
        <f t="shared" si="1"/>
        <v>396.53249999999997</v>
      </c>
      <c r="H7" s="41" t="str">
        <f t="shared" si="2"/>
        <v>Eligible</v>
      </c>
      <c r="I7" s="41">
        <f t="shared" si="3"/>
        <v>287.67993409569277</v>
      </c>
      <c r="J7" s="42">
        <f>VLOOKUP(A7,'[1]Table 2'!$A$3:$B$154,2,FALSE)</f>
        <v>78.59</v>
      </c>
      <c r="K7" s="41">
        <f t="shared" si="4"/>
        <v>0</v>
      </c>
      <c r="L7" s="43">
        <f t="shared" si="5"/>
        <v>0.54766550522648083</v>
      </c>
      <c r="M7" s="43">
        <f t="shared" si="6"/>
        <v>0.27383275261324042</v>
      </c>
      <c r="N7" s="44">
        <f>VLOOKUP(A7,'[1]BRMA LA Names'!$A$2:$B$153,2,FALSE)</f>
        <v>1076.4984538644239</v>
      </c>
      <c r="O7" s="45">
        <f t="shared" si="7"/>
        <v>1.8754328464537002</v>
      </c>
      <c r="P7" s="45">
        <f t="shared" si="8"/>
        <v>0.93771642322685012</v>
      </c>
      <c r="Q7" s="46">
        <f t="shared" si="9"/>
        <v>0.32965604026845641</v>
      </c>
      <c r="R7" s="47">
        <f>VLOOKUP(B7,[2]Sheet1!$B$3:$C$15,2,FALSE)</f>
        <v>0.3508700622168312</v>
      </c>
      <c r="S7" s="48" t="s">
        <v>25</v>
      </c>
      <c r="T7" s="48" t="s">
        <v>101</v>
      </c>
      <c r="V7" t="s">
        <v>42</v>
      </c>
      <c r="W7" s="28">
        <v>4.1500000000000004</v>
      </c>
      <c r="Z7" s="29">
        <f>((W7*35)*52)</f>
        <v>7553</v>
      </c>
      <c r="AA7" s="30">
        <f>Z7</f>
        <v>7553</v>
      </c>
      <c r="AB7" s="30">
        <f>AA7/12</f>
        <v>629.41666666666663</v>
      </c>
    </row>
    <row r="8" spans="1:28" ht="15" customHeight="1" thickTop="1" thickBot="1" x14ac:dyDescent="0.25">
      <c r="A8" s="5" t="s">
        <v>138</v>
      </c>
      <c r="B8" s="5" t="s">
        <v>44</v>
      </c>
      <c r="C8" s="41">
        <f>VLOOKUP($A8,'[1]LHA Rates 2020 C19 uprate'!$A$3:$D$172,3,FALSE)</f>
        <v>69.040000000000006</v>
      </c>
      <c r="D8" s="41">
        <f>VLOOKUP($A8,'[1]LHA Rates 2020 C19 uprate'!$A$3:$D$172,4,FALSE)</f>
        <v>299.99538936208972</v>
      </c>
      <c r="E8" s="41">
        <v>342.72</v>
      </c>
      <c r="F8" s="41">
        <f t="shared" si="0"/>
        <v>642.71538936208981</v>
      </c>
      <c r="G8" s="41">
        <f t="shared" si="1"/>
        <v>396.53249999999997</v>
      </c>
      <c r="H8" s="41" t="str">
        <f t="shared" si="2"/>
        <v>Eligible</v>
      </c>
      <c r="I8" s="41">
        <f t="shared" si="3"/>
        <v>246.18288936208984</v>
      </c>
      <c r="J8" s="42">
        <f>VLOOKUP(A8,'[1]Table 2'!$A$3:$B$154,2,FALSE)</f>
        <v>69.040000000000006</v>
      </c>
      <c r="K8" s="41">
        <f t="shared" si="4"/>
        <v>0</v>
      </c>
      <c r="L8" s="43">
        <f t="shared" si="5"/>
        <v>0.48111498257839724</v>
      </c>
      <c r="M8" s="43">
        <f t="shared" si="6"/>
        <v>0.24055749128919862</v>
      </c>
      <c r="N8" s="44">
        <f>VLOOKUP(A8,'[1]BRMA LA Names'!$A$2:$B$153,2,FALSE)</f>
        <v>672.86567269530883</v>
      </c>
      <c r="O8" s="45">
        <f t="shared" si="7"/>
        <v>1.1722398479012348</v>
      </c>
      <c r="P8" s="45">
        <f t="shared" si="8"/>
        <v>0.58611992395061741</v>
      </c>
      <c r="Q8" s="46">
        <f t="shared" si="9"/>
        <v>0.28959731543624162</v>
      </c>
      <c r="R8" s="47">
        <f>VLOOKUP(B8,[2]Sheet1!$B$3:$C$15,2,FALSE)</f>
        <v>0.31126051422229023</v>
      </c>
      <c r="S8" s="48" t="s">
        <v>25</v>
      </c>
      <c r="T8" s="48" t="s">
        <v>101</v>
      </c>
      <c r="V8" t="s">
        <v>45</v>
      </c>
      <c r="W8" s="28">
        <v>4.55</v>
      </c>
      <c r="Z8" s="29">
        <f t="shared" ref="Z8:Z11" si="10">((W8*35)*52)</f>
        <v>8281</v>
      </c>
      <c r="AA8" s="30">
        <f>Z8</f>
        <v>8281</v>
      </c>
      <c r="AB8" s="30">
        <f t="shared" ref="AB8:AB11" si="11">AA8/12</f>
        <v>690.08333333333337</v>
      </c>
    </row>
    <row r="9" spans="1:28" ht="12.75" customHeight="1" thickTop="1" thickBot="1" x14ac:dyDescent="0.25">
      <c r="A9" s="5" t="s">
        <v>157</v>
      </c>
      <c r="B9" s="5" t="s">
        <v>44</v>
      </c>
      <c r="C9" s="41">
        <f>VLOOKUP($A9,'[1]LHA Rates 2020 C19 uprate'!$A$3:$D$172,3,FALSE)</f>
        <v>73.5</v>
      </c>
      <c r="D9" s="41">
        <f>VLOOKUP($A9,'[1]LHA Rates 2020 C19 uprate'!$A$3:$D$172,4,FALSE)</f>
        <v>319.37516103872525</v>
      </c>
      <c r="E9" s="41">
        <v>342.72</v>
      </c>
      <c r="F9" s="41">
        <f t="shared" si="0"/>
        <v>662.09516103872534</v>
      </c>
      <c r="G9" s="41">
        <f t="shared" si="1"/>
        <v>396.53249999999997</v>
      </c>
      <c r="H9" s="41" t="str">
        <f t="shared" si="2"/>
        <v>Eligible</v>
      </c>
      <c r="I9" s="41">
        <f t="shared" si="3"/>
        <v>265.56266103872537</v>
      </c>
      <c r="J9" s="42">
        <f>VLOOKUP(A9,'[1]Table 2'!$A$3:$B$154,2,FALSE)</f>
        <v>73.5</v>
      </c>
      <c r="K9" s="41">
        <f t="shared" si="4"/>
        <v>0</v>
      </c>
      <c r="L9" s="43">
        <f t="shared" si="5"/>
        <v>0.51219512195121952</v>
      </c>
      <c r="M9" s="43">
        <f t="shared" si="6"/>
        <v>0.25609756097560976</v>
      </c>
      <c r="N9" s="44">
        <f>VLOOKUP(A9,'[1]BRMA LA Names'!$A$2:$B$153,2,FALSE)</f>
        <v>588.07383208493673</v>
      </c>
      <c r="O9" s="45">
        <f t="shared" si="7"/>
        <v>1.0245188712281128</v>
      </c>
      <c r="P9" s="45">
        <f t="shared" si="8"/>
        <v>0.5122594356140564</v>
      </c>
      <c r="Q9" s="46">
        <f t="shared" si="9"/>
        <v>0.30830536912751677</v>
      </c>
      <c r="R9" s="47">
        <f>VLOOKUP(B9,[2]Sheet1!$B$3:$C$15,2,FALSE)</f>
        <v>0.31126051422229023</v>
      </c>
      <c r="S9" s="48" t="s">
        <v>25</v>
      </c>
      <c r="T9" s="48" t="s">
        <v>101</v>
      </c>
      <c r="V9" t="s">
        <v>48</v>
      </c>
      <c r="W9" s="28">
        <v>6.45</v>
      </c>
      <c r="Z9" s="29">
        <f t="shared" si="10"/>
        <v>11739</v>
      </c>
      <c r="AA9" s="30">
        <v>11366.16</v>
      </c>
      <c r="AB9" s="30">
        <f t="shared" si="11"/>
        <v>947.18</v>
      </c>
    </row>
    <row r="10" spans="1:28" ht="14.25" thickTop="1" thickBot="1" x14ac:dyDescent="0.25">
      <c r="A10" s="5" t="s">
        <v>170</v>
      </c>
      <c r="B10" s="5" t="s">
        <v>44</v>
      </c>
      <c r="C10" s="41">
        <f>VLOOKUP($A10,'[1]LHA Rates 2020 C19 uprate'!$A$3:$D$172,3,FALSE)</f>
        <v>65</v>
      </c>
      <c r="D10" s="41">
        <f>VLOOKUP($A10,'[1]LHA Rates 2020 C19 uprate'!$A$3:$D$172,4,FALSE)</f>
        <v>282.44061860567541</v>
      </c>
      <c r="E10" s="41">
        <v>342.72</v>
      </c>
      <c r="F10" s="41">
        <f t="shared" si="0"/>
        <v>625.16061860567538</v>
      </c>
      <c r="G10" s="41">
        <f t="shared" si="1"/>
        <v>396.53249999999997</v>
      </c>
      <c r="H10" s="41" t="str">
        <f t="shared" si="2"/>
        <v>Eligible</v>
      </c>
      <c r="I10" s="41">
        <f t="shared" si="3"/>
        <v>228.62811860567541</v>
      </c>
      <c r="J10" s="42">
        <f>VLOOKUP(A10,'[1]Table 2'!$A$3:$B$154,2,FALSE)</f>
        <v>65</v>
      </c>
      <c r="K10" s="41">
        <f t="shared" si="4"/>
        <v>0</v>
      </c>
      <c r="L10" s="43">
        <f t="shared" si="5"/>
        <v>0.45296167247386759</v>
      </c>
      <c r="M10" s="43">
        <f t="shared" si="6"/>
        <v>0.2264808362369338</v>
      </c>
      <c r="N10" s="44">
        <f>VLOOKUP(A10,'[1]BRMA LA Names'!$A$2:$B$153,2,FALSE)</f>
        <v>769.33308122266794</v>
      </c>
      <c r="O10" s="45">
        <f t="shared" si="7"/>
        <v>1.3403015352311287</v>
      </c>
      <c r="P10" s="45">
        <f t="shared" si="8"/>
        <v>0.67015076761556436</v>
      </c>
      <c r="Q10" s="46">
        <f t="shared" si="9"/>
        <v>0.2726510067114094</v>
      </c>
      <c r="R10" s="47">
        <f>VLOOKUP(B10,[2]Sheet1!$B$3:$C$15,2,FALSE)</f>
        <v>0.31126051422229023</v>
      </c>
      <c r="S10" s="48" t="s">
        <v>25</v>
      </c>
      <c r="T10" s="48" t="s">
        <v>101</v>
      </c>
      <c r="V10" t="s">
        <v>52</v>
      </c>
      <c r="W10" s="28">
        <v>8.1999999999999993</v>
      </c>
      <c r="Z10" s="29">
        <f t="shared" si="10"/>
        <v>14924</v>
      </c>
      <c r="AA10" s="30">
        <v>13685.9</v>
      </c>
      <c r="AB10" s="30">
        <f t="shared" si="11"/>
        <v>1140.4916666666666</v>
      </c>
    </row>
    <row r="11" spans="1:28" ht="14.25" thickTop="1" thickBot="1" x14ac:dyDescent="0.25">
      <c r="A11" s="5" t="s">
        <v>195</v>
      </c>
      <c r="B11" s="5" t="s">
        <v>44</v>
      </c>
      <c r="C11" s="41">
        <f>VLOOKUP($A11,'[1]LHA Rates 2020 C19 uprate'!$A$3:$D$172,3,FALSE)</f>
        <v>78.59</v>
      </c>
      <c r="D11" s="41">
        <f>VLOOKUP($A11,'[1]LHA Rates 2020 C19 uprate'!$A$3:$D$172,4,FALSE)</f>
        <v>341.49243409569277</v>
      </c>
      <c r="E11" s="41">
        <v>342.72</v>
      </c>
      <c r="F11" s="41">
        <f t="shared" si="0"/>
        <v>684.21243409569274</v>
      </c>
      <c r="G11" s="41">
        <f t="shared" si="1"/>
        <v>396.53249999999997</v>
      </c>
      <c r="H11" s="41" t="str">
        <f t="shared" si="2"/>
        <v>Eligible</v>
      </c>
      <c r="I11" s="41">
        <f t="shared" si="3"/>
        <v>287.67993409569277</v>
      </c>
      <c r="J11" s="42">
        <f>VLOOKUP(A11,'[1]Table 2'!$A$3:$B$154,2,FALSE)</f>
        <v>78.59</v>
      </c>
      <c r="K11" s="41">
        <f t="shared" si="4"/>
        <v>0</v>
      </c>
      <c r="L11" s="43">
        <f t="shared" si="5"/>
        <v>0.54766550522648083</v>
      </c>
      <c r="M11" s="43">
        <f t="shared" si="6"/>
        <v>0.27383275261324042</v>
      </c>
      <c r="N11" s="44">
        <f>VLOOKUP(A11,'[1]BRMA LA Names'!$A$2:$B$153,2,FALSE)</f>
        <v>847.45586909927579</v>
      </c>
      <c r="O11" s="45">
        <f t="shared" si="7"/>
        <v>1.4764039531346269</v>
      </c>
      <c r="P11" s="45">
        <f t="shared" si="8"/>
        <v>0.73820197656731346</v>
      </c>
      <c r="Q11" s="46">
        <f t="shared" si="9"/>
        <v>0.32965604026845641</v>
      </c>
      <c r="R11" s="47">
        <f>VLOOKUP(B11,[2]Sheet1!$B$3:$C$15,2,FALSE)</f>
        <v>0.31126051422229023</v>
      </c>
      <c r="S11" s="48" t="s">
        <v>25</v>
      </c>
      <c r="T11" s="48" t="s">
        <v>101</v>
      </c>
      <c r="V11" t="s">
        <v>54</v>
      </c>
      <c r="W11" s="28">
        <v>8.7200000000000006</v>
      </c>
      <c r="Z11" s="29">
        <f t="shared" si="10"/>
        <v>15870.400000000001</v>
      </c>
      <c r="AA11" s="30">
        <v>14329.24</v>
      </c>
      <c r="AB11" s="30">
        <f t="shared" si="11"/>
        <v>1194.1033333333332</v>
      </c>
    </row>
    <row r="12" spans="1:28" ht="14.25" thickTop="1" thickBot="1" x14ac:dyDescent="0.25">
      <c r="A12" s="5" t="s">
        <v>30</v>
      </c>
      <c r="B12" s="62" t="s">
        <v>31</v>
      </c>
      <c r="C12" s="41">
        <f>VLOOKUP($A12,'[1]LHA Rates 2020 C19 uprate'!$A$3:$D$172,3,FALSE)</f>
        <v>61.5</v>
      </c>
      <c r="D12" s="41">
        <f>VLOOKUP($A12,'[1]LHA Rates 2020 C19 uprate'!$A$3:$D$172,4,FALSE)</f>
        <v>267.23227760383133</v>
      </c>
      <c r="E12" s="41">
        <v>342.72</v>
      </c>
      <c r="F12" s="41">
        <f t="shared" si="0"/>
        <v>609.95227760383136</v>
      </c>
      <c r="G12" s="41">
        <f t="shared" si="1"/>
        <v>396.53249999999997</v>
      </c>
      <c r="H12" s="41" t="str">
        <f t="shared" si="2"/>
        <v>Eligible</v>
      </c>
      <c r="I12" s="41">
        <f t="shared" si="3"/>
        <v>213.41977760383139</v>
      </c>
      <c r="J12" s="42">
        <f>VLOOKUP(A12,'[1]Table 2'!$A$3:$B$154,2,FALSE)</f>
        <v>61.5</v>
      </c>
      <c r="K12" s="41">
        <f t="shared" si="4"/>
        <v>0</v>
      </c>
      <c r="L12" s="43">
        <f t="shared" si="5"/>
        <v>0.42857142857142855</v>
      </c>
      <c r="M12" s="43">
        <f t="shared" si="6"/>
        <v>0.21428571428571427</v>
      </c>
      <c r="N12" s="44">
        <f>VLOOKUP(A12,'[1]BRMA LA Names'!$A$2:$B$153,2,FALSE)</f>
        <v>461.66901726797244</v>
      </c>
      <c r="O12" s="45">
        <f t="shared" si="7"/>
        <v>0.8043014238117987</v>
      </c>
      <c r="P12" s="45">
        <f t="shared" si="8"/>
        <v>0.40215071190589935</v>
      </c>
      <c r="Q12" s="46">
        <f t="shared" si="9"/>
        <v>0.25796979865771813</v>
      </c>
      <c r="R12" s="47">
        <f>VLOOKUP(B12,[2]Sheet1!$B$3:$C$15,2,FALSE)</f>
        <v>0.22050053526245786</v>
      </c>
      <c r="S12" s="48" t="s">
        <v>25</v>
      </c>
      <c r="T12" s="48" t="s">
        <v>32</v>
      </c>
    </row>
    <row r="13" spans="1:28" ht="14.25" thickTop="1" thickBot="1" x14ac:dyDescent="0.25">
      <c r="A13" s="62" t="s">
        <v>34</v>
      </c>
      <c r="B13" s="62" t="s">
        <v>35</v>
      </c>
      <c r="C13" s="41">
        <f>VLOOKUP($A13,'[1]LHA Rates 2020 C19 uprate'!$A$3:$D$172,3,FALSE)</f>
        <v>81.349999999999994</v>
      </c>
      <c r="D13" s="41">
        <f>VLOOKUP($A13,'[1]LHA Rates 2020 C19 uprate'!$A$3:$D$172,4,FALSE)</f>
        <v>353.48529728571833</v>
      </c>
      <c r="E13" s="41">
        <v>342.72</v>
      </c>
      <c r="F13" s="41">
        <f t="shared" si="0"/>
        <v>696.20529728571842</v>
      </c>
      <c r="G13" s="41">
        <f t="shared" si="1"/>
        <v>396.53249999999997</v>
      </c>
      <c r="H13" s="41" t="str">
        <f t="shared" si="2"/>
        <v>Eligible</v>
      </c>
      <c r="I13" s="41">
        <f t="shared" si="3"/>
        <v>299.67279728571845</v>
      </c>
      <c r="J13" s="42">
        <f>VLOOKUP(A13,'[1]Table 2'!$A$3:$B$154,2,FALSE)</f>
        <v>81.349999999999994</v>
      </c>
      <c r="K13" s="41">
        <f t="shared" si="4"/>
        <v>0</v>
      </c>
      <c r="L13" s="43">
        <f t="shared" si="5"/>
        <v>0.56689895470383267</v>
      </c>
      <c r="M13" s="43">
        <f t="shared" si="6"/>
        <v>0.28344947735191633</v>
      </c>
      <c r="N13" s="44">
        <f>VLOOKUP(A13,'[1]BRMA LA Names'!$A$2:$B$153,2,FALSE)</f>
        <v>483.00358466322024</v>
      </c>
      <c r="O13" s="45">
        <f t="shared" si="7"/>
        <v>0.84146965969202137</v>
      </c>
      <c r="P13" s="45">
        <f t="shared" si="8"/>
        <v>0.42073482984601068</v>
      </c>
      <c r="Q13" s="46">
        <f t="shared" si="9"/>
        <v>0.34123322147651003</v>
      </c>
      <c r="R13" s="47">
        <f>VLOOKUP(B13,[2]Sheet1!$B$3:$C$15,2,FALSE)</f>
        <v>0.19009663595562062</v>
      </c>
      <c r="S13" s="48" t="s">
        <v>25</v>
      </c>
      <c r="T13" s="48" t="s">
        <v>32</v>
      </c>
      <c r="AA13" s="32"/>
    </row>
    <row r="14" spans="1:28" ht="14.25" thickTop="1" thickBot="1" x14ac:dyDescent="0.25">
      <c r="A14" s="5" t="s">
        <v>59</v>
      </c>
      <c r="B14" s="5" t="s">
        <v>60</v>
      </c>
      <c r="C14" s="41">
        <f>VLOOKUP($A14,'[1]LHA Rates 2020 C19 uprate'!$A$3:$D$172,3,FALSE)</f>
        <v>68.3</v>
      </c>
      <c r="D14" s="41">
        <f>VLOOKUP($A14,'[1]LHA Rates 2020 C19 uprate'!$A$3:$D$172,4,FALSE)</f>
        <v>296.77991155027121</v>
      </c>
      <c r="E14" s="41">
        <v>342.72</v>
      </c>
      <c r="F14" s="41">
        <f t="shared" si="0"/>
        <v>639.49991155027124</v>
      </c>
      <c r="G14" s="41">
        <f t="shared" si="1"/>
        <v>396.53249999999997</v>
      </c>
      <c r="H14" s="41" t="str">
        <f t="shared" si="2"/>
        <v>Eligible</v>
      </c>
      <c r="I14" s="41">
        <f t="shared" si="3"/>
        <v>242.96741155027127</v>
      </c>
      <c r="J14" s="42">
        <f>VLOOKUP(A14,'[1]Table 2'!$A$3:$B$154,2,FALSE)</f>
        <v>68.3</v>
      </c>
      <c r="K14" s="41">
        <f t="shared" si="4"/>
        <v>0</v>
      </c>
      <c r="L14" s="43">
        <f t="shared" si="5"/>
        <v>0.47595818815331009</v>
      </c>
      <c r="M14" s="43">
        <f t="shared" si="6"/>
        <v>0.23797909407665505</v>
      </c>
      <c r="N14" s="44">
        <f>VLOOKUP(A14,'[1]BRMA LA Names'!$A$2:$B$153,2,FALSE)</f>
        <v>512.81992313432067</v>
      </c>
      <c r="O14" s="45">
        <f t="shared" si="7"/>
        <v>0.89341450023400815</v>
      </c>
      <c r="P14" s="45">
        <f t="shared" si="8"/>
        <v>0.44670725011700407</v>
      </c>
      <c r="Q14" s="46">
        <f t="shared" si="9"/>
        <v>0.28649328859060402</v>
      </c>
      <c r="R14" s="47">
        <f>VLOOKUP(B14,[2]Sheet1!$B$3:$C$15,2,FALSE)</f>
        <v>0.22050053526245786</v>
      </c>
      <c r="S14" s="48" t="s">
        <v>25</v>
      </c>
      <c r="T14" s="48" t="s">
        <v>32</v>
      </c>
    </row>
    <row r="15" spans="1:28" ht="14.25" thickTop="1" thickBot="1" x14ac:dyDescent="0.25">
      <c r="A15" s="5" t="s">
        <v>67</v>
      </c>
      <c r="B15" s="5" t="s">
        <v>57</v>
      </c>
      <c r="C15" s="41">
        <f>VLOOKUP($A15,'[1]LHA Rates 2020 C19 uprate'!$A$3:$D$172,3,FALSE)</f>
        <v>75.5</v>
      </c>
      <c r="D15" s="41">
        <f>VLOOKUP($A15,'[1]LHA Rates 2020 C19 uprate'!$A$3:$D$172,4,FALSE)</f>
        <v>328.06564161120758</v>
      </c>
      <c r="E15" s="41">
        <v>342.72</v>
      </c>
      <c r="F15" s="41">
        <f t="shared" si="0"/>
        <v>670.78564161120767</v>
      </c>
      <c r="G15" s="41">
        <f t="shared" si="1"/>
        <v>396.53249999999997</v>
      </c>
      <c r="H15" s="41" t="str">
        <f t="shared" si="2"/>
        <v>Eligible</v>
      </c>
      <c r="I15" s="41">
        <f t="shared" si="3"/>
        <v>274.2531416112077</v>
      </c>
      <c r="J15" s="42">
        <f>VLOOKUP(A15,'[1]Table 2'!$A$3:$B$154,2,FALSE)</f>
        <v>75.5</v>
      </c>
      <c r="K15" s="41">
        <f t="shared" si="4"/>
        <v>0</v>
      </c>
      <c r="L15" s="43">
        <f t="shared" si="5"/>
        <v>0.52613240418118468</v>
      </c>
      <c r="M15" s="43">
        <f t="shared" si="6"/>
        <v>0.26306620209059234</v>
      </c>
      <c r="N15" s="44">
        <f>VLOOKUP(A15,'[1]BRMA LA Names'!$A$2:$B$153,2,FALSE)</f>
        <v>771.04342803100121</v>
      </c>
      <c r="O15" s="45">
        <f t="shared" si="7"/>
        <v>1.3432812335034865</v>
      </c>
      <c r="P15" s="45">
        <f t="shared" si="8"/>
        <v>0.67164061675174325</v>
      </c>
      <c r="Q15" s="46">
        <f t="shared" si="9"/>
        <v>0.31669463087248323</v>
      </c>
      <c r="R15" s="47">
        <f>VLOOKUP(B15,[2]Sheet1!$B$3:$C$15,2,FALSE)</f>
        <v>0.23497217960382227</v>
      </c>
      <c r="S15" s="48" t="s">
        <v>25</v>
      </c>
      <c r="T15" s="48" t="s">
        <v>32</v>
      </c>
      <c r="V15" s="33"/>
    </row>
    <row r="16" spans="1:28" ht="14.25" thickTop="1" thickBot="1" x14ac:dyDescent="0.25">
      <c r="A16" s="66" t="s">
        <v>69</v>
      </c>
      <c r="B16" s="5" t="s">
        <v>70</v>
      </c>
      <c r="C16" s="41">
        <f>VLOOKUP($A16,'[1]LHA Rates 2020 C19 uprate'!$A$3:$D$172,3,FALSE)</f>
        <v>154.19</v>
      </c>
      <c r="D16" s="41">
        <f>VLOOKUP($A16,'[1]LHA Rates 2020 C19 uprate'!$A$3:$D$172,4,FALSE)</f>
        <v>669.99259973552444</v>
      </c>
      <c r="E16" s="41">
        <v>342.72</v>
      </c>
      <c r="F16" s="41">
        <f t="shared" si="0"/>
        <v>1012.7125997355245</v>
      </c>
      <c r="G16" s="41">
        <f t="shared" si="1"/>
        <v>396.53249999999997</v>
      </c>
      <c r="H16" s="41" t="str">
        <f t="shared" si="2"/>
        <v>Eligible</v>
      </c>
      <c r="I16" s="41">
        <f t="shared" si="3"/>
        <v>616.18009973552444</v>
      </c>
      <c r="J16" s="42">
        <f>VLOOKUP(A16,'[1]Table 2'!$A$3:$B$154,2,FALSE)</f>
        <v>154.19</v>
      </c>
      <c r="K16" s="41">
        <f t="shared" si="4"/>
        <v>0</v>
      </c>
      <c r="L16" s="43">
        <f t="shared" si="5"/>
        <v>1.0744947735191637</v>
      </c>
      <c r="M16" s="43">
        <f t="shared" si="6"/>
        <v>0.53724738675958184</v>
      </c>
      <c r="N16" s="44">
        <f>VLOOKUP(A16,'[1]BRMA LA Names'!$A$2:$B$153,2,FALSE)</f>
        <v>2884.0756622155245</v>
      </c>
      <c r="O16" s="45">
        <f t="shared" si="7"/>
        <v>5.0245220596089277</v>
      </c>
      <c r="P16" s="45">
        <f t="shared" si="8"/>
        <v>2.5122610298044639</v>
      </c>
      <c r="Q16" s="46">
        <f t="shared" si="9"/>
        <v>0.64677013422818785</v>
      </c>
      <c r="R16" s="47">
        <f>VLOOKUP(B16,[2]Sheet1!$B$3:$C$15,2,FALSE)</f>
        <v>0.45907710199779322</v>
      </c>
      <c r="S16" s="48" t="s">
        <v>25</v>
      </c>
      <c r="T16" s="48" t="s">
        <v>32</v>
      </c>
    </row>
    <row r="17" spans="1:20" ht="14.25" thickTop="1" thickBot="1" x14ac:dyDescent="0.25">
      <c r="A17" s="1" t="s">
        <v>83</v>
      </c>
      <c r="B17" s="5" t="s">
        <v>35</v>
      </c>
      <c r="C17" s="41">
        <f>VLOOKUP($A17,'[1]LHA Rates 2020 C19 uprate'!$A$3:$D$172,3,FALSE)</f>
        <v>66.5</v>
      </c>
      <c r="D17" s="41">
        <f>VLOOKUP($A17,'[1]LHA Rates 2020 C19 uprate'!$A$3:$D$172,4,FALSE)</f>
        <v>288.95847903503716</v>
      </c>
      <c r="E17" s="41">
        <v>342.72</v>
      </c>
      <c r="F17" s="41">
        <f t="shared" si="0"/>
        <v>631.67847903503718</v>
      </c>
      <c r="G17" s="41">
        <f t="shared" si="1"/>
        <v>396.53249999999997</v>
      </c>
      <c r="H17" s="41" t="str">
        <f t="shared" si="2"/>
        <v>Eligible</v>
      </c>
      <c r="I17" s="41">
        <f t="shared" si="3"/>
        <v>235.14597903503721</v>
      </c>
      <c r="J17" s="42">
        <f>VLOOKUP(A17,'[1]Table 2'!$A$3:$B$154,2,FALSE)</f>
        <v>66.5</v>
      </c>
      <c r="K17" s="41">
        <f t="shared" si="4"/>
        <v>0</v>
      </c>
      <c r="L17" s="43">
        <f t="shared" si="5"/>
        <v>0.46341463414634149</v>
      </c>
      <c r="M17" s="43">
        <f t="shared" si="6"/>
        <v>0.23170731707317074</v>
      </c>
      <c r="N17" s="44">
        <f>VLOOKUP(A17,'[1]BRMA LA Names'!$A$2:$B$153,2,FALSE)</f>
        <v>490.36000650648259</v>
      </c>
      <c r="O17" s="45">
        <f t="shared" si="7"/>
        <v>0.85428572562104976</v>
      </c>
      <c r="P17" s="45">
        <f t="shared" si="8"/>
        <v>0.42714286281052488</v>
      </c>
      <c r="Q17" s="46">
        <f t="shared" si="9"/>
        <v>0.27894295302013422</v>
      </c>
      <c r="R17" s="47">
        <f>VLOOKUP(B17,[2]Sheet1!$B$3:$C$15,2,FALSE)</f>
        <v>0.19009663595562062</v>
      </c>
      <c r="S17" s="48" t="s">
        <v>25</v>
      </c>
      <c r="T17" s="48" t="s">
        <v>32</v>
      </c>
    </row>
    <row r="18" spans="1:20" ht="14.25" thickTop="1" thickBot="1" x14ac:dyDescent="0.25">
      <c r="A18" s="1" t="s">
        <v>88</v>
      </c>
      <c r="B18" s="5" t="s">
        <v>35</v>
      </c>
      <c r="C18" s="41">
        <f>VLOOKUP($A18,'[1]LHA Rates 2020 C19 uprate'!$A$3:$D$172,3,FALSE)</f>
        <v>65</v>
      </c>
      <c r="D18" s="41">
        <f>VLOOKUP($A18,'[1]LHA Rates 2020 C19 uprate'!$A$3:$D$172,4,FALSE)</f>
        <v>282.44061860567541</v>
      </c>
      <c r="E18" s="41">
        <v>342.72</v>
      </c>
      <c r="F18" s="41">
        <f t="shared" si="0"/>
        <v>625.16061860567538</v>
      </c>
      <c r="G18" s="41">
        <f t="shared" si="1"/>
        <v>396.53249999999997</v>
      </c>
      <c r="H18" s="41" t="str">
        <f t="shared" si="2"/>
        <v>Eligible</v>
      </c>
      <c r="I18" s="41">
        <f t="shared" si="3"/>
        <v>228.62811860567541</v>
      </c>
      <c r="J18" s="42">
        <f>VLOOKUP(A18,'[1]Table 2'!$A$3:$B$154,2,FALSE)</f>
        <v>65</v>
      </c>
      <c r="K18" s="41">
        <f t="shared" si="4"/>
        <v>0</v>
      </c>
      <c r="L18" s="43">
        <f t="shared" si="5"/>
        <v>0.45296167247386759</v>
      </c>
      <c r="M18" s="43">
        <f t="shared" si="6"/>
        <v>0.2264808362369338</v>
      </c>
      <c r="N18" s="44">
        <f>VLOOKUP(A18,'[1]BRMA LA Names'!$A$2:$B$153,2,FALSE)</f>
        <v>0</v>
      </c>
      <c r="O18" s="45">
        <f t="shared" si="7"/>
        <v>0</v>
      </c>
      <c r="P18" s="45">
        <f t="shared" si="8"/>
        <v>0</v>
      </c>
      <c r="Q18" s="46">
        <f t="shared" si="9"/>
        <v>0.2726510067114094</v>
      </c>
      <c r="R18" s="47">
        <f>VLOOKUP(B18,[2]Sheet1!$B$3:$C$15,2,FALSE)</f>
        <v>0.19009663595562062</v>
      </c>
      <c r="S18" s="48" t="s">
        <v>25</v>
      </c>
      <c r="T18" s="48" t="s">
        <v>32</v>
      </c>
    </row>
    <row r="19" spans="1:20" ht="14.25" thickTop="1" thickBot="1" x14ac:dyDescent="0.25">
      <c r="A19" s="66" t="s">
        <v>109</v>
      </c>
      <c r="B19" s="5" t="s">
        <v>70</v>
      </c>
      <c r="C19" s="41">
        <f>VLOOKUP($A19,'[1]LHA Rates 2020 C19 uprate'!$A$3:$D$172,3,FALSE)</f>
        <v>136.5</v>
      </c>
      <c r="D19" s="41">
        <f>VLOOKUP($A19,'[1]LHA Rates 2020 C19 uprate'!$A$3:$D$172,4,FALSE)</f>
        <v>593.12529907191833</v>
      </c>
      <c r="E19" s="41">
        <v>342.72</v>
      </c>
      <c r="F19" s="41">
        <f t="shared" si="0"/>
        <v>935.84529907191836</v>
      </c>
      <c r="G19" s="41">
        <f t="shared" si="1"/>
        <v>396.53249999999997</v>
      </c>
      <c r="H19" s="41" t="str">
        <f t="shared" si="2"/>
        <v>Eligible</v>
      </c>
      <c r="I19" s="41">
        <f t="shared" si="3"/>
        <v>539.31279907191833</v>
      </c>
      <c r="J19" s="42">
        <f>VLOOKUP(A19,'[1]Table 2'!$A$3:$B$154,2,FALSE)</f>
        <v>136.5</v>
      </c>
      <c r="K19" s="41">
        <f t="shared" si="4"/>
        <v>0</v>
      </c>
      <c r="L19" s="43">
        <f t="shared" si="5"/>
        <v>0.95121951219512191</v>
      </c>
      <c r="M19" s="43">
        <f t="shared" si="6"/>
        <v>0.47560975609756095</v>
      </c>
      <c r="N19" s="44">
        <f>VLOOKUP(A19,'[1]BRMA LA Names'!$A$2:$B$153,2,FALSE)</f>
        <v>2050.4109258284066</v>
      </c>
      <c r="O19" s="45">
        <f t="shared" si="7"/>
        <v>3.5721444700843321</v>
      </c>
      <c r="P19" s="45">
        <f t="shared" si="8"/>
        <v>1.7860722350421661</v>
      </c>
      <c r="Q19" s="46">
        <f t="shared" si="9"/>
        <v>0.57256711409395977</v>
      </c>
      <c r="R19" s="47">
        <f>VLOOKUP(B19,[2]Sheet1!$B$3:$C$15,2,FALSE)</f>
        <v>0.45907710199779322</v>
      </c>
      <c r="S19" s="48" t="s">
        <v>25</v>
      </c>
      <c r="T19" s="48" t="s">
        <v>32</v>
      </c>
    </row>
    <row r="20" spans="1:20" ht="14.25" thickTop="1" thickBot="1" x14ac:dyDescent="0.25">
      <c r="A20" s="66" t="s">
        <v>110</v>
      </c>
      <c r="B20" s="5" t="s">
        <v>70</v>
      </c>
      <c r="C20" s="41">
        <f>VLOOKUP($A20,'[1]LHA Rates 2020 C19 uprate'!$A$3:$D$172,3,FALSE)</f>
        <v>147.29</v>
      </c>
      <c r="D20" s="41">
        <f>VLOOKUP($A20,'[1]LHA Rates 2020 C19 uprate'!$A$3:$D$172,4,FALSE)</f>
        <v>640.01044176046048</v>
      </c>
      <c r="E20" s="41">
        <v>342.72</v>
      </c>
      <c r="F20" s="41">
        <f t="shared" si="0"/>
        <v>982.73044176046051</v>
      </c>
      <c r="G20" s="41">
        <f t="shared" si="1"/>
        <v>396.53249999999997</v>
      </c>
      <c r="H20" s="41" t="str">
        <f t="shared" si="2"/>
        <v>Eligible</v>
      </c>
      <c r="I20" s="41">
        <f t="shared" si="3"/>
        <v>586.19794176046048</v>
      </c>
      <c r="J20" s="42">
        <f>VLOOKUP(A20,'[1]Table 2'!$A$3:$B$154,2,FALSE)</f>
        <v>147.29</v>
      </c>
      <c r="K20" s="41">
        <f t="shared" si="4"/>
        <v>0</v>
      </c>
      <c r="L20" s="43">
        <f t="shared" si="5"/>
        <v>1.026411149825784</v>
      </c>
      <c r="M20" s="43">
        <f t="shared" si="6"/>
        <v>0.51320557491289198</v>
      </c>
      <c r="N20" s="44">
        <f>VLOOKUP(A20,'[1]BRMA LA Names'!$A$2:$B$153,2,FALSE)</f>
        <v>1999.3562420134949</v>
      </c>
      <c r="O20" s="45">
        <f t="shared" si="7"/>
        <v>3.4831990278980749</v>
      </c>
      <c r="P20" s="45">
        <f t="shared" si="8"/>
        <v>1.7415995139490374</v>
      </c>
      <c r="Q20" s="46">
        <f t="shared" si="9"/>
        <v>0.61782718120805369</v>
      </c>
      <c r="R20" s="47">
        <f>VLOOKUP(B20,[2]Sheet1!$B$3:$C$15,2,FALSE)</f>
        <v>0.45907710199779322</v>
      </c>
      <c r="S20" s="48" t="s">
        <v>25</v>
      </c>
      <c r="T20" s="48" t="s">
        <v>32</v>
      </c>
    </row>
    <row r="21" spans="1:20" ht="14.25" thickTop="1" thickBot="1" x14ac:dyDescent="0.25">
      <c r="A21" s="66" t="s">
        <v>111</v>
      </c>
      <c r="B21" s="5" t="s">
        <v>70</v>
      </c>
      <c r="C21" s="41">
        <f>VLOOKUP($A21,'[1]LHA Rates 2020 C19 uprate'!$A$3:$D$172,3,FALSE)</f>
        <v>118.87</v>
      </c>
      <c r="D21" s="41">
        <f>VLOOKUP($A21,'[1]LHA Rates 2020 C19 uprate'!$A$3:$D$172,4,FALSE)</f>
        <v>516.51871282548677</v>
      </c>
      <c r="E21" s="41">
        <v>342.72</v>
      </c>
      <c r="F21" s="41">
        <f t="shared" si="0"/>
        <v>859.2387128254868</v>
      </c>
      <c r="G21" s="41">
        <f t="shared" si="1"/>
        <v>396.53249999999997</v>
      </c>
      <c r="H21" s="41" t="str">
        <f t="shared" si="2"/>
        <v>Eligible</v>
      </c>
      <c r="I21" s="41">
        <f t="shared" si="3"/>
        <v>462.70621282548683</v>
      </c>
      <c r="J21" s="42">
        <f>VLOOKUP(A21,'[1]Table 2'!$A$3:$B$154,2,FALSE)</f>
        <v>118.87</v>
      </c>
      <c r="K21" s="41">
        <f t="shared" si="4"/>
        <v>0</v>
      </c>
      <c r="L21" s="43">
        <f t="shared" si="5"/>
        <v>0.82836236933797913</v>
      </c>
      <c r="M21" s="43">
        <f t="shared" si="6"/>
        <v>0.41418118466898957</v>
      </c>
      <c r="N21" s="44">
        <f>VLOOKUP(A21,'[1]BRMA LA Names'!$A$2:$B$153,2,FALSE)</f>
        <v>1538.8361410252965</v>
      </c>
      <c r="O21" s="45">
        <f t="shared" si="7"/>
        <v>2.6808992003925027</v>
      </c>
      <c r="P21" s="45">
        <f t="shared" si="8"/>
        <v>1.3404496001962514</v>
      </c>
      <c r="Q21" s="46">
        <f t="shared" si="9"/>
        <v>0.49861577181208055</v>
      </c>
      <c r="R21" s="47">
        <f>VLOOKUP(B21,[2]Sheet1!$B$3:$C$15,2,FALSE)</f>
        <v>0.45907710199779322</v>
      </c>
      <c r="S21" s="48" t="s">
        <v>25</v>
      </c>
      <c r="T21" s="48" t="s">
        <v>32</v>
      </c>
    </row>
    <row r="22" spans="1:20" ht="14.25" thickTop="1" thickBot="1" x14ac:dyDescent="0.25">
      <c r="A22" s="66" t="s">
        <v>112</v>
      </c>
      <c r="B22" s="5" t="s">
        <v>70</v>
      </c>
      <c r="C22" s="41">
        <f>VLOOKUP($A22,'[1]LHA Rates 2020 C19 uprate'!$A$3:$D$172,3,FALSE)</f>
        <v>116.91</v>
      </c>
      <c r="D22" s="41">
        <f>VLOOKUP($A22,'[1]LHA Rates 2020 C19 uprate'!$A$3:$D$172,4,FALSE)</f>
        <v>508.00204186445399</v>
      </c>
      <c r="E22" s="41">
        <v>342.72</v>
      </c>
      <c r="F22" s="41">
        <f t="shared" si="0"/>
        <v>850.72204186445401</v>
      </c>
      <c r="G22" s="41">
        <f t="shared" si="1"/>
        <v>396.53249999999997</v>
      </c>
      <c r="H22" s="41" t="str">
        <f t="shared" si="2"/>
        <v>Eligible</v>
      </c>
      <c r="I22" s="41">
        <f t="shared" si="3"/>
        <v>454.18954186445404</v>
      </c>
      <c r="J22" s="42">
        <f>VLOOKUP(A22,'[1]Table 2'!$A$3:$B$154,2,FALSE)</f>
        <v>116.91</v>
      </c>
      <c r="K22" s="41">
        <f t="shared" si="4"/>
        <v>0</v>
      </c>
      <c r="L22" s="43">
        <f t="shared" si="5"/>
        <v>0.81470383275261327</v>
      </c>
      <c r="M22" s="43">
        <f t="shared" si="6"/>
        <v>0.40735191637630663</v>
      </c>
      <c r="N22" s="44">
        <f>VLOOKUP(A22,'[1]BRMA LA Names'!$A$2:$B$153,2,FALSE)</f>
        <v>1839.5105373178144</v>
      </c>
      <c r="O22" s="45">
        <f t="shared" si="7"/>
        <v>3.2047221904491541</v>
      </c>
      <c r="P22" s="45">
        <f t="shared" si="8"/>
        <v>1.602361095224577</v>
      </c>
      <c r="Q22" s="46">
        <f t="shared" si="9"/>
        <v>0.49039429530201339</v>
      </c>
      <c r="R22" s="47">
        <f>VLOOKUP(B22,[2]Sheet1!$B$3:$C$15,2,FALSE)</f>
        <v>0.45907710199779322</v>
      </c>
      <c r="S22" s="48" t="s">
        <v>25</v>
      </c>
      <c r="T22" s="48" t="s">
        <v>32</v>
      </c>
    </row>
    <row r="23" spans="1:20" ht="14.25" thickTop="1" thickBot="1" x14ac:dyDescent="0.25">
      <c r="A23" s="66" t="s">
        <v>113</v>
      </c>
      <c r="B23" s="5" t="s">
        <v>70</v>
      </c>
      <c r="C23" s="41">
        <f>VLOOKUP($A23,'[1]LHA Rates 2020 C19 uprate'!$A$3:$D$172,3,FALSE)</f>
        <v>143.84</v>
      </c>
      <c r="D23" s="41">
        <f>VLOOKUP($A23,'[1]LHA Rates 2020 C19 uprate'!$A$3:$D$172,4,FALSE)</f>
        <v>625.0193627729285</v>
      </c>
      <c r="E23" s="41">
        <v>342.72</v>
      </c>
      <c r="F23" s="41">
        <f t="shared" si="0"/>
        <v>967.73936277292853</v>
      </c>
      <c r="G23" s="41">
        <f t="shared" si="1"/>
        <v>396.53249999999997</v>
      </c>
      <c r="H23" s="41" t="str">
        <f t="shared" si="2"/>
        <v>Eligible</v>
      </c>
      <c r="I23" s="41">
        <f t="shared" si="3"/>
        <v>571.20686277292862</v>
      </c>
      <c r="J23" s="42">
        <f>VLOOKUP(A23,'[1]Table 2'!$A$3:$B$154,2,FALSE)</f>
        <v>143.84</v>
      </c>
      <c r="K23" s="41">
        <f t="shared" si="4"/>
        <v>0</v>
      </c>
      <c r="L23" s="43">
        <f t="shared" si="5"/>
        <v>1.0023693379790941</v>
      </c>
      <c r="M23" s="43">
        <f t="shared" si="6"/>
        <v>0.50118466898954706</v>
      </c>
      <c r="N23" s="44">
        <f>VLOOKUP(A23,'[1]BRMA LA Names'!$A$2:$B$153,2,FALSE)</f>
        <v>2778.8824546237265</v>
      </c>
      <c r="O23" s="45">
        <f t="shared" si="7"/>
        <v>4.8412586317486523</v>
      </c>
      <c r="P23" s="45">
        <f t="shared" si="8"/>
        <v>2.4206293158743262</v>
      </c>
      <c r="Q23" s="46">
        <f t="shared" si="9"/>
        <v>0.60335570469798661</v>
      </c>
      <c r="R23" s="47">
        <f>VLOOKUP(B23,[2]Sheet1!$B$3:$C$15,2,FALSE)</f>
        <v>0.45907710199779322</v>
      </c>
      <c r="S23" s="48" t="s">
        <v>25</v>
      </c>
      <c r="T23" s="48" t="s">
        <v>32</v>
      </c>
    </row>
    <row r="24" spans="1:20" ht="14.25" thickTop="1" thickBot="1" x14ac:dyDescent="0.25">
      <c r="A24" s="1" t="s">
        <v>116</v>
      </c>
      <c r="B24" s="5" t="s">
        <v>35</v>
      </c>
      <c r="C24" s="41">
        <f>VLOOKUP($A24,'[1]LHA Rates 2020 C19 uprate'!$A$3:$D$172,3,FALSE)</f>
        <v>68</v>
      </c>
      <c r="D24" s="41">
        <f>VLOOKUP($A24,'[1]LHA Rates 2020 C19 uprate'!$A$3:$D$172,4,FALSE)</f>
        <v>295.4763394643989</v>
      </c>
      <c r="E24" s="41">
        <v>342.72</v>
      </c>
      <c r="F24" s="41">
        <f t="shared" si="0"/>
        <v>638.19633946439899</v>
      </c>
      <c r="G24" s="41">
        <f t="shared" si="1"/>
        <v>396.53249999999997</v>
      </c>
      <c r="H24" s="41" t="str">
        <f t="shared" si="2"/>
        <v>Eligible</v>
      </c>
      <c r="I24" s="41">
        <f t="shared" si="3"/>
        <v>241.66383946439902</v>
      </c>
      <c r="J24" s="42">
        <f>VLOOKUP(A24,'[1]Table 2'!$A$3:$B$154,2,FALSE)</f>
        <v>68</v>
      </c>
      <c r="K24" s="41">
        <f t="shared" si="4"/>
        <v>0</v>
      </c>
      <c r="L24" s="43">
        <f t="shared" si="5"/>
        <v>0.47386759581881532</v>
      </c>
      <c r="M24" s="43">
        <f t="shared" si="6"/>
        <v>0.23693379790940766</v>
      </c>
      <c r="N24" s="44">
        <f>VLOOKUP(A24,'[1]BRMA LA Names'!$A$2:$B$153,2,FALSE)</f>
        <v>667.43899267836355</v>
      </c>
      <c r="O24" s="45">
        <f t="shared" si="7"/>
        <v>1.1627857015302501</v>
      </c>
      <c r="P24" s="45">
        <f t="shared" si="8"/>
        <v>0.58139285076512504</v>
      </c>
      <c r="Q24" s="46">
        <f t="shared" si="9"/>
        <v>0.28523489932885904</v>
      </c>
      <c r="R24" s="47">
        <f>VLOOKUP(B24,[2]Sheet1!$B$3:$C$15,2,FALSE)</f>
        <v>0.19009663595562062</v>
      </c>
      <c r="S24" s="48" t="s">
        <v>25</v>
      </c>
      <c r="T24" s="48" t="s">
        <v>32</v>
      </c>
    </row>
    <row r="25" spans="1:20" ht="14.25" thickTop="1" thickBot="1" x14ac:dyDescent="0.25">
      <c r="A25" s="1" t="s">
        <v>137</v>
      </c>
      <c r="B25" s="5" t="s">
        <v>35</v>
      </c>
      <c r="C25" s="41">
        <f>VLOOKUP($A25,'[1]LHA Rates 2020 C19 uprate'!$A$3:$D$172,3,FALSE)</f>
        <v>68</v>
      </c>
      <c r="D25" s="41">
        <f>VLOOKUP($A25,'[1]LHA Rates 2020 C19 uprate'!$A$3:$D$172,4,FALSE)</f>
        <v>295.4763394643989</v>
      </c>
      <c r="E25" s="41">
        <v>342.72</v>
      </c>
      <c r="F25" s="41">
        <f t="shared" si="0"/>
        <v>638.19633946439899</v>
      </c>
      <c r="G25" s="41">
        <f t="shared" si="1"/>
        <v>396.53249999999997</v>
      </c>
      <c r="H25" s="41" t="str">
        <f t="shared" si="2"/>
        <v>Eligible</v>
      </c>
      <c r="I25" s="41">
        <f t="shared" si="3"/>
        <v>241.66383946439902</v>
      </c>
      <c r="J25" s="42">
        <f>VLOOKUP(A25,'[1]Table 2'!$A$3:$B$154,2,FALSE)</f>
        <v>68</v>
      </c>
      <c r="K25" s="41">
        <f t="shared" si="4"/>
        <v>0</v>
      </c>
      <c r="L25" s="43">
        <f t="shared" si="5"/>
        <v>0.47386759581881532</v>
      </c>
      <c r="M25" s="43">
        <f t="shared" si="6"/>
        <v>0.23693379790940766</v>
      </c>
      <c r="N25" s="44">
        <f>VLOOKUP(A25,'[1]BRMA LA Names'!$A$2:$B$153,2,FALSE)</f>
        <v>549.35363243526854</v>
      </c>
      <c r="O25" s="45">
        <f t="shared" si="7"/>
        <v>0.9570620774133598</v>
      </c>
      <c r="P25" s="45">
        <f t="shared" si="8"/>
        <v>0.4785310387066799</v>
      </c>
      <c r="Q25" s="46">
        <f t="shared" si="9"/>
        <v>0.28523489932885904</v>
      </c>
      <c r="R25" s="47">
        <f>VLOOKUP(B25,[2]Sheet1!$B$3:$C$15,2,FALSE)</f>
        <v>0.19009663595562062</v>
      </c>
      <c r="S25" s="48" t="s">
        <v>25</v>
      </c>
      <c r="T25" s="48" t="s">
        <v>32</v>
      </c>
    </row>
    <row r="26" spans="1:20" ht="14.25" thickTop="1" thickBot="1" x14ac:dyDescent="0.25">
      <c r="A26" s="1" t="s">
        <v>141</v>
      </c>
      <c r="B26" s="5" t="s">
        <v>70</v>
      </c>
      <c r="C26" s="41">
        <f>VLOOKUP($A26,'[1]LHA Rates 2020 C19 uprate'!$A$3:$D$172,3,FALSE)</f>
        <v>113.11</v>
      </c>
      <c r="D26" s="41">
        <f>VLOOKUP($A26,'[1]LHA Rates 2020 C19 uprate'!$A$3:$D$172,4,FALSE)</f>
        <v>491.49012877673761</v>
      </c>
      <c r="E26" s="41">
        <v>342.72</v>
      </c>
      <c r="F26" s="41">
        <f t="shared" si="0"/>
        <v>834.21012877673763</v>
      </c>
      <c r="G26" s="41">
        <f t="shared" si="1"/>
        <v>396.53249999999997</v>
      </c>
      <c r="H26" s="41" t="str">
        <f t="shared" si="2"/>
        <v>Eligible</v>
      </c>
      <c r="I26" s="41">
        <f t="shared" si="3"/>
        <v>437.67762877673766</v>
      </c>
      <c r="J26" s="42">
        <f>VLOOKUP(A26,'[1]Table 2'!$A$3:$B$154,2,FALSE)</f>
        <v>113.11</v>
      </c>
      <c r="K26" s="41">
        <f t="shared" si="4"/>
        <v>0</v>
      </c>
      <c r="L26" s="43">
        <f t="shared" si="5"/>
        <v>0.7882229965156794</v>
      </c>
      <c r="M26" s="43">
        <f t="shared" si="6"/>
        <v>0.3941114982578397</v>
      </c>
      <c r="N26" s="44">
        <f>VLOOKUP(A26,'[1]BRMA LA Names'!$A$2:$B$153,2,FALSE)</f>
        <v>1549.4582564498753</v>
      </c>
      <c r="O26" s="45">
        <f t="shared" si="7"/>
        <v>2.6994046279614552</v>
      </c>
      <c r="P26" s="45">
        <f t="shared" si="8"/>
        <v>1.3497023139807276</v>
      </c>
      <c r="Q26" s="46">
        <f t="shared" si="9"/>
        <v>0.47445469798657719</v>
      </c>
      <c r="R26" s="47">
        <f>VLOOKUP(B26,[2]Sheet1!$B$3:$C$15,2,FALSE)</f>
        <v>0.45907710199779322</v>
      </c>
      <c r="S26" s="48" t="s">
        <v>25</v>
      </c>
      <c r="T26" s="48" t="s">
        <v>32</v>
      </c>
    </row>
    <row r="27" spans="1:20" ht="14.25" thickTop="1" thickBot="1" x14ac:dyDescent="0.25">
      <c r="A27" s="1" t="s">
        <v>144</v>
      </c>
      <c r="B27" s="5" t="s">
        <v>35</v>
      </c>
      <c r="C27" s="41">
        <f>VLOOKUP($A27,'[1]LHA Rates 2020 C19 uprate'!$A$3:$D$172,3,FALSE)</f>
        <v>73.900000000000006</v>
      </c>
      <c r="D27" s="41">
        <f>VLOOKUP($A27,'[1]LHA Rates 2020 C19 uprate'!$A$3:$D$172,4,FALSE)</f>
        <v>321.11325715322175</v>
      </c>
      <c r="E27" s="41">
        <v>342.72</v>
      </c>
      <c r="F27" s="41">
        <f t="shared" si="0"/>
        <v>663.83325715322178</v>
      </c>
      <c r="G27" s="41">
        <f t="shared" si="1"/>
        <v>396.53249999999997</v>
      </c>
      <c r="H27" s="41" t="str">
        <f t="shared" si="2"/>
        <v>Eligible</v>
      </c>
      <c r="I27" s="41">
        <f t="shared" si="3"/>
        <v>267.30075715322181</v>
      </c>
      <c r="J27" s="42">
        <f>VLOOKUP(A27,'[1]Table 2'!$A$3:$B$154,2,FALSE)</f>
        <v>73.900000000000006</v>
      </c>
      <c r="K27" s="41">
        <f t="shared" si="4"/>
        <v>0</v>
      </c>
      <c r="L27" s="43">
        <f t="shared" si="5"/>
        <v>0.51498257839721262</v>
      </c>
      <c r="M27" s="43">
        <f t="shared" si="6"/>
        <v>0.25749128919860631</v>
      </c>
      <c r="N27" s="44">
        <f>VLOOKUP(A27,'[1]BRMA LA Names'!$A$2:$B$153,2,FALSE)</f>
        <v>547.09587502789384</v>
      </c>
      <c r="O27" s="45">
        <f t="shared" si="7"/>
        <v>0.95312870213918788</v>
      </c>
      <c r="P27" s="45">
        <f t="shared" si="8"/>
        <v>0.47656435106959394</v>
      </c>
      <c r="Q27" s="46">
        <f t="shared" si="9"/>
        <v>0.30998322147651008</v>
      </c>
      <c r="R27" s="47">
        <f>VLOOKUP(B27,[2]Sheet1!$B$3:$C$15,2,FALSE)</f>
        <v>0.19009663595562062</v>
      </c>
      <c r="S27" s="48" t="s">
        <v>25</v>
      </c>
      <c r="T27" s="48" t="s">
        <v>32</v>
      </c>
    </row>
    <row r="28" spans="1:20" ht="14.25" thickTop="1" thickBot="1" x14ac:dyDescent="0.25">
      <c r="A28" s="66" t="s">
        <v>147</v>
      </c>
      <c r="B28" s="5" t="s">
        <v>70</v>
      </c>
      <c r="C28" s="41">
        <f>VLOOKUP($A28,'[1]LHA Rates 2020 C19 uprate'!$A$3:$D$172,3,FALSE)</f>
        <v>113.11</v>
      </c>
      <c r="D28" s="41">
        <f>VLOOKUP($A28,'[1]LHA Rates 2020 C19 uprate'!$A$3:$D$172,4,FALSE)</f>
        <v>491.49012877673761</v>
      </c>
      <c r="E28" s="41">
        <v>342.72</v>
      </c>
      <c r="F28" s="41">
        <f t="shared" si="0"/>
        <v>834.21012877673763</v>
      </c>
      <c r="G28" s="41">
        <f t="shared" si="1"/>
        <v>396.53249999999997</v>
      </c>
      <c r="H28" s="41" t="str">
        <f t="shared" si="2"/>
        <v>Eligible</v>
      </c>
      <c r="I28" s="41">
        <f t="shared" si="3"/>
        <v>437.67762877673766</v>
      </c>
      <c r="J28" s="42">
        <f>VLOOKUP(A28,'[1]Table 2'!$A$3:$B$154,2,FALSE)</f>
        <v>113.11</v>
      </c>
      <c r="K28" s="41">
        <f t="shared" si="4"/>
        <v>0</v>
      </c>
      <c r="L28" s="43">
        <f t="shared" si="5"/>
        <v>0.7882229965156794</v>
      </c>
      <c r="M28" s="43">
        <f t="shared" si="6"/>
        <v>0.3941114982578397</v>
      </c>
      <c r="N28" s="44">
        <f>VLOOKUP(A28,'[1]BRMA LA Names'!$A$2:$B$153,2,FALSE)</f>
        <v>1195.9019379578899</v>
      </c>
      <c r="O28" s="45">
        <f t="shared" si="7"/>
        <v>2.083452853585174</v>
      </c>
      <c r="P28" s="45">
        <f t="shared" si="8"/>
        <v>1.041726426792587</v>
      </c>
      <c r="Q28" s="46">
        <f t="shared" si="9"/>
        <v>0.47445469798657719</v>
      </c>
      <c r="R28" s="47">
        <f>VLOOKUP(B28,[2]Sheet1!$B$3:$C$15,2,FALSE)</f>
        <v>0.45907710199779322</v>
      </c>
      <c r="S28" s="48" t="s">
        <v>25</v>
      </c>
      <c r="T28" s="48" t="s">
        <v>32</v>
      </c>
    </row>
    <row r="29" spans="1:20" ht="14.25" thickTop="1" thickBot="1" x14ac:dyDescent="0.25">
      <c r="A29" s="66" t="s">
        <v>148</v>
      </c>
      <c r="B29" s="5" t="s">
        <v>70</v>
      </c>
      <c r="C29" s="41">
        <f>VLOOKUP($A29,'[1]LHA Rates 2020 C19 uprate'!$A$3:$D$172,3,FALSE)</f>
        <v>101.61</v>
      </c>
      <c r="D29" s="41">
        <f>VLOOKUP($A29,'[1]LHA Rates 2020 C19 uprate'!$A$3:$D$172,4,FALSE)</f>
        <v>441.51986548496427</v>
      </c>
      <c r="E29" s="41">
        <v>342.72</v>
      </c>
      <c r="F29" s="41">
        <f t="shared" si="0"/>
        <v>784.2398654849643</v>
      </c>
      <c r="G29" s="41">
        <f t="shared" si="1"/>
        <v>396.53249999999997</v>
      </c>
      <c r="H29" s="41" t="str">
        <f t="shared" si="2"/>
        <v>Eligible</v>
      </c>
      <c r="I29" s="41">
        <f t="shared" si="3"/>
        <v>387.70736548496433</v>
      </c>
      <c r="J29" s="42">
        <f>VLOOKUP(A29,'[1]Table 2'!$A$3:$B$154,2,FALSE)</f>
        <v>101.61</v>
      </c>
      <c r="K29" s="41">
        <f t="shared" si="4"/>
        <v>0</v>
      </c>
      <c r="L29" s="43">
        <f t="shared" si="5"/>
        <v>0.70808362369337974</v>
      </c>
      <c r="M29" s="43">
        <f t="shared" si="6"/>
        <v>0.35404181184668987</v>
      </c>
      <c r="N29" s="44">
        <f>VLOOKUP(A29,'[1]BRMA LA Names'!$A$2:$B$153,2,FALSE)</f>
        <v>1345.0681967478959</v>
      </c>
      <c r="O29" s="45">
        <f t="shared" si="7"/>
        <v>2.3433243845782159</v>
      </c>
      <c r="P29" s="45">
        <f t="shared" si="8"/>
        <v>1.171662192289108</v>
      </c>
      <c r="Q29" s="46">
        <f t="shared" si="9"/>
        <v>0.42621644295302014</v>
      </c>
      <c r="R29" s="47">
        <f>VLOOKUP(B29,[2]Sheet1!$B$3:$C$15,2,FALSE)</f>
        <v>0.45907710199779322</v>
      </c>
      <c r="S29" s="48" t="s">
        <v>25</v>
      </c>
      <c r="T29" s="48" t="s">
        <v>32</v>
      </c>
    </row>
    <row r="30" spans="1:20" ht="14.25" thickTop="1" thickBot="1" x14ac:dyDescent="0.25">
      <c r="A30" s="66" t="s">
        <v>149</v>
      </c>
      <c r="B30" s="5" t="s">
        <v>70</v>
      </c>
      <c r="C30" s="41">
        <f>VLOOKUP($A30,'[1]LHA Rates 2020 C19 uprate'!$A$3:$D$172,3,FALSE)</f>
        <v>113.11</v>
      </c>
      <c r="D30" s="41">
        <f>VLOOKUP($A30,'[1]LHA Rates 2020 C19 uprate'!$A$3:$D$172,4,FALSE)</f>
        <v>491.49012877673761</v>
      </c>
      <c r="E30" s="41">
        <v>342.72</v>
      </c>
      <c r="F30" s="41">
        <f t="shared" si="0"/>
        <v>834.21012877673763</v>
      </c>
      <c r="G30" s="41">
        <f t="shared" si="1"/>
        <v>396.53249999999997</v>
      </c>
      <c r="H30" s="41" t="str">
        <f t="shared" si="2"/>
        <v>Eligible</v>
      </c>
      <c r="I30" s="41">
        <f t="shared" si="3"/>
        <v>437.67762877673766</v>
      </c>
      <c r="J30" s="42">
        <f>VLOOKUP(A30,'[1]Table 2'!$A$3:$B$154,2,FALSE)</f>
        <v>113.11</v>
      </c>
      <c r="K30" s="41">
        <f t="shared" si="4"/>
        <v>0</v>
      </c>
      <c r="L30" s="43">
        <f t="shared" si="5"/>
        <v>0.7882229965156794</v>
      </c>
      <c r="M30" s="43">
        <f t="shared" si="6"/>
        <v>0.3941114982578397</v>
      </c>
      <c r="N30" s="44">
        <f>VLOOKUP(A30,'[1]BRMA LA Names'!$A$2:$B$153,2,FALSE)</f>
        <v>1362.0293165387561</v>
      </c>
      <c r="O30" s="45">
        <f t="shared" si="7"/>
        <v>2.3728733737608994</v>
      </c>
      <c r="P30" s="45">
        <f t="shared" si="8"/>
        <v>1.1864366868804497</v>
      </c>
      <c r="Q30" s="46">
        <f t="shared" si="9"/>
        <v>0.47445469798657719</v>
      </c>
      <c r="R30" s="47">
        <f>VLOOKUP(B30,[2]Sheet1!$B$3:$C$15,2,FALSE)</f>
        <v>0.45907710199779322</v>
      </c>
      <c r="S30" s="48" t="s">
        <v>25</v>
      </c>
      <c r="T30" s="48" t="s">
        <v>32</v>
      </c>
    </row>
    <row r="31" spans="1:20" ht="14.25" thickTop="1" thickBot="1" x14ac:dyDescent="0.25">
      <c r="A31" s="66" t="s">
        <v>150</v>
      </c>
      <c r="B31" s="5" t="s">
        <v>70</v>
      </c>
      <c r="C31" s="41">
        <f>VLOOKUP($A31,'[1]LHA Rates 2020 C19 uprate'!$A$3:$D$172,3,FALSE)</f>
        <v>103.56</v>
      </c>
      <c r="D31" s="41">
        <f>VLOOKUP($A31,'[1]LHA Rates 2020 C19 uprate'!$A$3:$D$172,4,FALSE)</f>
        <v>449.99308404313456</v>
      </c>
      <c r="E31" s="41">
        <v>342.72</v>
      </c>
      <c r="F31" s="41">
        <f t="shared" si="0"/>
        <v>792.71308404313459</v>
      </c>
      <c r="G31" s="41">
        <f t="shared" si="1"/>
        <v>396.53249999999997</v>
      </c>
      <c r="H31" s="41" t="str">
        <f t="shared" si="2"/>
        <v>Eligible</v>
      </c>
      <c r="I31" s="41">
        <f t="shared" si="3"/>
        <v>396.18058404313462</v>
      </c>
      <c r="J31" s="42">
        <f>VLOOKUP(A31,'[1]Table 2'!$A$3:$B$154,2,FALSE)</f>
        <v>103.56</v>
      </c>
      <c r="K31" s="41">
        <f t="shared" si="4"/>
        <v>0</v>
      </c>
      <c r="L31" s="43">
        <f t="shared" si="5"/>
        <v>0.72167247386759581</v>
      </c>
      <c r="M31" s="43">
        <f t="shared" si="6"/>
        <v>0.3608362369337979</v>
      </c>
      <c r="N31" s="44">
        <f>VLOOKUP(A31,'[1]BRMA LA Names'!$A$2:$B$153,2,FALSE)</f>
        <v>1257.6927311586173</v>
      </c>
      <c r="O31" s="45">
        <f t="shared" si="7"/>
        <v>2.1911023190916676</v>
      </c>
      <c r="P31" s="45">
        <f t="shared" si="8"/>
        <v>1.0955511595458338</v>
      </c>
      <c r="Q31" s="46">
        <f t="shared" si="9"/>
        <v>0.4343959731543624</v>
      </c>
      <c r="R31" s="47">
        <f>VLOOKUP(B31,[2]Sheet1!$B$3:$C$15,2,FALSE)</f>
        <v>0.45907710199779322</v>
      </c>
      <c r="S31" s="48" t="s">
        <v>25</v>
      </c>
      <c r="T31" s="48" t="s">
        <v>32</v>
      </c>
    </row>
    <row r="32" spans="1:20" ht="14.25" thickTop="1" thickBot="1" x14ac:dyDescent="0.25">
      <c r="A32" s="66" t="s">
        <v>151</v>
      </c>
      <c r="B32" s="5" t="s">
        <v>70</v>
      </c>
      <c r="C32" s="41">
        <f>VLOOKUP($A32,'[1]LHA Rates 2020 C19 uprate'!$A$3:$D$172,3,FALSE)</f>
        <v>103.56</v>
      </c>
      <c r="D32" s="41">
        <f>VLOOKUP($A32,'[1]LHA Rates 2020 C19 uprate'!$A$3:$D$172,4,FALSE)</f>
        <v>449.99308404313456</v>
      </c>
      <c r="E32" s="41">
        <v>342.72</v>
      </c>
      <c r="F32" s="41">
        <f t="shared" si="0"/>
        <v>792.71308404313459</v>
      </c>
      <c r="G32" s="41">
        <f t="shared" si="1"/>
        <v>396.53249999999997</v>
      </c>
      <c r="H32" s="41" t="str">
        <f t="shared" si="2"/>
        <v>Eligible</v>
      </c>
      <c r="I32" s="41">
        <f t="shared" si="3"/>
        <v>396.18058404313462</v>
      </c>
      <c r="J32" s="42">
        <f>VLOOKUP(A32,'[1]Table 2'!$A$3:$B$154,2,FALSE)</f>
        <v>103.56</v>
      </c>
      <c r="K32" s="41">
        <f t="shared" si="4"/>
        <v>0</v>
      </c>
      <c r="L32" s="43">
        <f t="shared" si="5"/>
        <v>0.72167247386759581</v>
      </c>
      <c r="M32" s="43">
        <f t="shared" si="6"/>
        <v>0.3608362369337979</v>
      </c>
      <c r="N32" s="44">
        <f>VLOOKUP(A32,'[1]BRMA LA Names'!$A$2:$B$153,2,FALSE)</f>
        <v>1393.8956628124931</v>
      </c>
      <c r="O32" s="45">
        <f t="shared" si="7"/>
        <v>2.4283896564677581</v>
      </c>
      <c r="P32" s="45">
        <f t="shared" si="8"/>
        <v>1.214194828233879</v>
      </c>
      <c r="Q32" s="46">
        <f t="shared" si="9"/>
        <v>0.4343959731543624</v>
      </c>
      <c r="R32" s="47">
        <f>VLOOKUP(B32,[2]Sheet1!$B$3:$C$15,2,FALSE)</f>
        <v>0.45907710199779322</v>
      </c>
      <c r="S32" s="48" t="s">
        <v>25</v>
      </c>
      <c r="T32" s="48" t="s">
        <v>32</v>
      </c>
    </row>
    <row r="33" spans="1:20" ht="14.25" thickTop="1" thickBot="1" x14ac:dyDescent="0.25">
      <c r="A33" s="66" t="s">
        <v>152</v>
      </c>
      <c r="B33" s="5" t="s">
        <v>70</v>
      </c>
      <c r="C33" s="41">
        <f>VLOOKUP($A33,'[1]LHA Rates 2020 C19 uprate'!$A$3:$D$172,3,FALSE)</f>
        <v>116.91</v>
      </c>
      <c r="D33" s="41">
        <f>VLOOKUP($A33,'[1]LHA Rates 2020 C19 uprate'!$A$3:$D$172,4,FALSE)</f>
        <v>508.00204186445399</v>
      </c>
      <c r="E33" s="41">
        <v>342.72</v>
      </c>
      <c r="F33" s="41">
        <f t="shared" si="0"/>
        <v>850.72204186445401</v>
      </c>
      <c r="G33" s="41">
        <f t="shared" si="1"/>
        <v>396.53249999999997</v>
      </c>
      <c r="H33" s="41" t="str">
        <f t="shared" si="2"/>
        <v>Eligible</v>
      </c>
      <c r="I33" s="41">
        <f t="shared" si="3"/>
        <v>454.18954186445404</v>
      </c>
      <c r="J33" s="42">
        <f>VLOOKUP(A33,'[1]Table 2'!$A$3:$B$154,2,FALSE)</f>
        <v>116.91</v>
      </c>
      <c r="K33" s="41">
        <f t="shared" si="4"/>
        <v>0</v>
      </c>
      <c r="L33" s="43">
        <f t="shared" si="5"/>
        <v>0.81470383275261327</v>
      </c>
      <c r="M33" s="43">
        <f t="shared" si="6"/>
        <v>0.40735191637630663</v>
      </c>
      <c r="N33" s="44">
        <f>VLOOKUP(A33,'[1]BRMA LA Names'!$A$2:$B$153,2,FALSE)</f>
        <v>1948.9868559679105</v>
      </c>
      <c r="O33" s="45">
        <f t="shared" si="7"/>
        <v>3.3954474842646523</v>
      </c>
      <c r="P33" s="45">
        <f t="shared" si="8"/>
        <v>1.6977237421323261</v>
      </c>
      <c r="Q33" s="46">
        <f t="shared" si="9"/>
        <v>0.49039429530201339</v>
      </c>
      <c r="R33" s="47">
        <f>VLOOKUP(B33,[2]Sheet1!$B$3:$C$15,2,FALSE)</f>
        <v>0.45907710199779322</v>
      </c>
      <c r="S33" s="48" t="s">
        <v>25</v>
      </c>
      <c r="T33" s="48" t="s">
        <v>32</v>
      </c>
    </row>
    <row r="34" spans="1:20" ht="14.25" thickTop="1" thickBot="1" x14ac:dyDescent="0.25">
      <c r="A34" s="66" t="s">
        <v>153</v>
      </c>
      <c r="B34" s="5" t="s">
        <v>70</v>
      </c>
      <c r="C34" s="41">
        <f>VLOOKUP($A34,'[1]LHA Rates 2020 C19 uprate'!$A$3:$D$172,3,FALSE)</f>
        <v>115.07</v>
      </c>
      <c r="D34" s="41">
        <f>VLOOKUP($A34,'[1]LHA Rates 2020 C19 uprate'!$A$3:$D$172,4,FALSE)</f>
        <v>500.00679973777028</v>
      </c>
      <c r="E34" s="41">
        <v>342.72</v>
      </c>
      <c r="F34" s="41">
        <f t="shared" si="0"/>
        <v>842.72679973777031</v>
      </c>
      <c r="G34" s="41">
        <f t="shared" si="1"/>
        <v>396.53249999999997</v>
      </c>
      <c r="H34" s="41" t="str">
        <f t="shared" si="2"/>
        <v>Eligible</v>
      </c>
      <c r="I34" s="41">
        <f t="shared" si="3"/>
        <v>446.19429973777034</v>
      </c>
      <c r="J34" s="42">
        <f>VLOOKUP(A34,'[1]Table 2'!$A$3:$B$154,2,FALSE)</f>
        <v>115.07</v>
      </c>
      <c r="K34" s="41">
        <f t="shared" si="4"/>
        <v>0</v>
      </c>
      <c r="L34" s="43">
        <f t="shared" si="5"/>
        <v>0.80188153310104526</v>
      </c>
      <c r="M34" s="43">
        <f t="shared" si="6"/>
        <v>0.40094076655052263</v>
      </c>
      <c r="N34" s="44">
        <f>VLOOKUP(A34,'[1]BRMA LA Names'!$A$2:$B$153,2,FALSE)</f>
        <v>1426.1046579708939</v>
      </c>
      <c r="O34" s="45">
        <f t="shared" si="7"/>
        <v>2.4845028884510345</v>
      </c>
      <c r="P34" s="45">
        <f t="shared" si="8"/>
        <v>1.2422514442255173</v>
      </c>
      <c r="Q34" s="46">
        <f t="shared" si="9"/>
        <v>0.48267617449664424</v>
      </c>
      <c r="R34" s="47">
        <f>VLOOKUP(B34,[2]Sheet1!$B$3:$C$15,2,FALSE)</f>
        <v>0.45907710199779322</v>
      </c>
      <c r="S34" s="48" t="s">
        <v>25</v>
      </c>
      <c r="T34" s="48" t="s">
        <v>32</v>
      </c>
    </row>
    <row r="35" spans="1:20" ht="14.25" thickTop="1" thickBot="1" x14ac:dyDescent="0.25">
      <c r="A35" s="5" t="s">
        <v>176</v>
      </c>
      <c r="B35" s="5" t="s">
        <v>57</v>
      </c>
      <c r="C35" s="41">
        <f>VLOOKUP($A35,'[1]LHA Rates 2020 C19 uprate'!$A$3:$D$172,3,FALSE)</f>
        <v>82.81</v>
      </c>
      <c r="D35" s="41">
        <f>VLOOKUP($A35,'[1]LHA Rates 2020 C19 uprate'!$A$3:$D$172,4,FALSE)</f>
        <v>359.82934810363048</v>
      </c>
      <c r="E35" s="41">
        <v>342.72</v>
      </c>
      <c r="F35" s="41">
        <f t="shared" ref="F35:F66" si="12">D35+E35</f>
        <v>702.54934810363056</v>
      </c>
      <c r="G35" s="41">
        <f t="shared" ref="G35:G66" si="13">($AB$7*0.63)</f>
        <v>396.53249999999997</v>
      </c>
      <c r="H35" s="41" t="str">
        <f t="shared" ref="H35:H66" si="14">IF(F35&gt;G35,"Eligible","Not Elibilbe")</f>
        <v>Eligible</v>
      </c>
      <c r="I35" s="41">
        <f t="shared" ref="I35:I66" si="15">F35-G35</f>
        <v>306.01684810363059</v>
      </c>
      <c r="J35" s="42">
        <f>VLOOKUP(A35,'[1]Table 2'!$A$3:$B$154,2,FALSE)</f>
        <v>82.81</v>
      </c>
      <c r="K35" s="41">
        <f t="shared" ref="K35:K66" si="16">C35-J35</f>
        <v>0</v>
      </c>
      <c r="L35" s="43">
        <f t="shared" ref="L35:L51" si="17">$C35/(8.2*17.5)</f>
        <v>0.57707317073170739</v>
      </c>
      <c r="M35" s="43">
        <f t="shared" ref="M35:M51" si="18">$C35/(8.2*35)</f>
        <v>0.28853658536585369</v>
      </c>
      <c r="N35" s="44">
        <f>VLOOKUP(A35,'[1]BRMA LA Names'!$A$2:$B$153,2,FALSE)</f>
        <v>734.44121376242765</v>
      </c>
      <c r="O35" s="45">
        <f t="shared" ref="O35:O51" si="19">(N35/4)/(8.2*17.5)</f>
        <v>1.2795143096906405</v>
      </c>
      <c r="P35" s="45">
        <f t="shared" ref="P35:P51" si="20">(N35/4)/(8.2*35)</f>
        <v>0.63975715484532025</v>
      </c>
      <c r="Q35" s="46">
        <f t="shared" ref="Q35:Q66" si="21">$C35/$Z$1</f>
        <v>0.34735738255033555</v>
      </c>
      <c r="R35" s="47">
        <f>VLOOKUP(B35,[2]Sheet1!$B$3:$C$15,2,FALSE)</f>
        <v>0.23497217960382227</v>
      </c>
      <c r="S35" s="48" t="s">
        <v>25</v>
      </c>
      <c r="T35" s="48" t="s">
        <v>32</v>
      </c>
    </row>
    <row r="36" spans="1:20" ht="14.25" thickTop="1" thickBot="1" x14ac:dyDescent="0.25">
      <c r="A36" s="1" t="s">
        <v>181</v>
      </c>
      <c r="B36" s="5" t="s">
        <v>35</v>
      </c>
      <c r="C36" s="41">
        <f>VLOOKUP($A36,'[1]LHA Rates 2020 C19 uprate'!$A$3:$D$172,3,FALSE)</f>
        <v>63.5</v>
      </c>
      <c r="D36" s="41">
        <f>VLOOKUP($A36,'[1]LHA Rates 2020 C19 uprate'!$A$3:$D$172,4,FALSE)</f>
        <v>275.92275817631366</v>
      </c>
      <c r="E36" s="41">
        <v>342.72</v>
      </c>
      <c r="F36" s="41">
        <f t="shared" si="12"/>
        <v>618.64275817631369</v>
      </c>
      <c r="G36" s="41">
        <f t="shared" si="13"/>
        <v>396.53249999999997</v>
      </c>
      <c r="H36" s="41" t="str">
        <f t="shared" si="14"/>
        <v>Eligible</v>
      </c>
      <c r="I36" s="41">
        <f t="shared" si="15"/>
        <v>222.11025817631372</v>
      </c>
      <c r="J36" s="42">
        <f>VLOOKUP(A36,'[1]Table 2'!$A$3:$B$154,2,FALSE)</f>
        <v>63.5</v>
      </c>
      <c r="K36" s="41">
        <f t="shared" si="16"/>
        <v>0</v>
      </c>
      <c r="L36" s="43">
        <f t="shared" si="17"/>
        <v>0.4425087108013937</v>
      </c>
      <c r="M36" s="43">
        <f t="shared" si="18"/>
        <v>0.22125435540069685</v>
      </c>
      <c r="N36" s="44">
        <f>VLOOKUP(A36,'[1]BRMA LA Names'!$A$2:$B$153,2,FALSE)</f>
        <v>502.51974350993288</v>
      </c>
      <c r="O36" s="45">
        <f t="shared" si="19"/>
        <v>0.8754699364284545</v>
      </c>
      <c r="P36" s="45">
        <f t="shared" si="20"/>
        <v>0.43773496821422725</v>
      </c>
      <c r="Q36" s="46">
        <f t="shared" si="21"/>
        <v>0.26635906040268453</v>
      </c>
      <c r="R36" s="47">
        <f>VLOOKUP(B36,[2]Sheet1!$B$3:$C$15,2,FALSE)</f>
        <v>0.19009663595562062</v>
      </c>
      <c r="S36" s="48" t="s">
        <v>25</v>
      </c>
      <c r="T36" s="48" t="s">
        <v>32</v>
      </c>
    </row>
    <row r="37" spans="1:20" ht="14.25" thickTop="1" thickBot="1" x14ac:dyDescent="0.25">
      <c r="A37" s="1" t="s">
        <v>186</v>
      </c>
      <c r="B37" s="5" t="s">
        <v>35</v>
      </c>
      <c r="C37" s="41">
        <f>VLOOKUP($A37,'[1]LHA Rates 2020 C19 uprate'!$A$3:$D$172,3,FALSE)</f>
        <v>65</v>
      </c>
      <c r="D37" s="41">
        <f>VLOOKUP($A37,'[1]LHA Rates 2020 C19 uprate'!$A$3:$D$172,4,FALSE)</f>
        <v>282.44061860567541</v>
      </c>
      <c r="E37" s="41">
        <v>342.72</v>
      </c>
      <c r="F37" s="41">
        <f t="shared" si="12"/>
        <v>625.16061860567538</v>
      </c>
      <c r="G37" s="41">
        <f t="shared" si="13"/>
        <v>396.53249999999997</v>
      </c>
      <c r="H37" s="41" t="str">
        <f t="shared" si="14"/>
        <v>Eligible</v>
      </c>
      <c r="I37" s="41">
        <f t="shared" si="15"/>
        <v>228.62811860567541</v>
      </c>
      <c r="J37" s="42">
        <f>VLOOKUP(A37,'[1]Table 2'!$A$3:$B$154,2,FALSE)</f>
        <v>65</v>
      </c>
      <c r="K37" s="41">
        <f t="shared" si="16"/>
        <v>0</v>
      </c>
      <c r="L37" s="43">
        <f t="shared" si="17"/>
        <v>0.45296167247386759</v>
      </c>
      <c r="M37" s="43">
        <f t="shared" si="18"/>
        <v>0.2264808362369338</v>
      </c>
      <c r="N37" s="44">
        <f>VLOOKUP(A37,'[1]BRMA LA Names'!$A$2:$B$153,2,FALSE)</f>
        <v>515.97519989991679</v>
      </c>
      <c r="O37" s="45">
        <f t="shared" si="19"/>
        <v>0.8989114980834787</v>
      </c>
      <c r="P37" s="45">
        <f t="shared" si="20"/>
        <v>0.44945574904173935</v>
      </c>
      <c r="Q37" s="46">
        <f t="shared" si="21"/>
        <v>0.2726510067114094</v>
      </c>
      <c r="R37" s="47">
        <f>VLOOKUP(B37,[2]Sheet1!$B$3:$C$15,2,FALSE)</f>
        <v>0.19009663595562062</v>
      </c>
      <c r="S37" s="48" t="s">
        <v>25</v>
      </c>
      <c r="T37" s="48" t="s">
        <v>32</v>
      </c>
    </row>
    <row r="38" spans="1:20" ht="14.25" thickTop="1" thickBot="1" x14ac:dyDescent="0.25">
      <c r="A38" s="1" t="s">
        <v>188</v>
      </c>
      <c r="B38" s="5" t="s">
        <v>35</v>
      </c>
      <c r="C38" s="41">
        <f>VLOOKUP($A38,'[1]LHA Rates 2020 C19 uprate'!$A$3:$D$172,3,FALSE)</f>
        <v>70.19</v>
      </c>
      <c r="D38" s="41">
        <f>VLOOKUP($A38,'[1]LHA Rates 2020 C19 uprate'!$A$3:$D$172,4,FALSE)</f>
        <v>304.99241569126701</v>
      </c>
      <c r="E38" s="41">
        <v>342.72</v>
      </c>
      <c r="F38" s="41">
        <f t="shared" si="12"/>
        <v>647.7124156912671</v>
      </c>
      <c r="G38" s="41">
        <f t="shared" si="13"/>
        <v>396.53249999999997</v>
      </c>
      <c r="H38" s="41" t="str">
        <f t="shared" si="14"/>
        <v>Eligible</v>
      </c>
      <c r="I38" s="41">
        <f t="shared" si="15"/>
        <v>251.17991569126713</v>
      </c>
      <c r="J38" s="42">
        <f>VLOOKUP(A38,'[1]Table 2'!$A$3:$B$154,2,FALSE)</f>
        <v>70.19</v>
      </c>
      <c r="K38" s="41">
        <f t="shared" si="16"/>
        <v>0</v>
      </c>
      <c r="L38" s="43">
        <f t="shared" si="17"/>
        <v>0.48912891986062718</v>
      </c>
      <c r="M38" s="43">
        <f t="shared" si="18"/>
        <v>0.24456445993031359</v>
      </c>
      <c r="N38" s="44">
        <f>VLOOKUP(A38,'[1]BRMA LA Names'!$A$2:$B$153,2,FALSE)</f>
        <v>511.565741134071</v>
      </c>
      <c r="O38" s="45">
        <f t="shared" si="19"/>
        <v>0.89122951417085539</v>
      </c>
      <c r="P38" s="45">
        <f t="shared" si="20"/>
        <v>0.44561475708542769</v>
      </c>
      <c r="Q38" s="46">
        <f t="shared" si="21"/>
        <v>0.29442114093959731</v>
      </c>
      <c r="R38" s="47">
        <f>VLOOKUP(B38,[2]Sheet1!$B$3:$C$15,2,FALSE)</f>
        <v>0.19009663595562062</v>
      </c>
      <c r="S38" s="48" t="s">
        <v>25</v>
      </c>
      <c r="T38" s="48" t="s">
        <v>32</v>
      </c>
    </row>
    <row r="39" spans="1:20" ht="14.25" thickTop="1" thickBot="1" x14ac:dyDescent="0.25">
      <c r="A39" s="1" t="s">
        <v>193</v>
      </c>
      <c r="B39" s="5" t="s">
        <v>35</v>
      </c>
      <c r="C39" s="41">
        <f>VLOOKUP($A39,'[1]LHA Rates 2020 C19 uprate'!$A$3:$D$172,3,FALSE)</f>
        <v>68</v>
      </c>
      <c r="D39" s="41">
        <f>VLOOKUP($A39,'[1]LHA Rates 2020 C19 uprate'!$A$3:$D$172,4,FALSE)</f>
        <v>295.4763394643989</v>
      </c>
      <c r="E39" s="41">
        <v>342.72</v>
      </c>
      <c r="F39" s="41">
        <f t="shared" si="12"/>
        <v>638.19633946439899</v>
      </c>
      <c r="G39" s="41">
        <f t="shared" si="13"/>
        <v>396.53249999999997</v>
      </c>
      <c r="H39" s="41" t="str">
        <f t="shared" si="14"/>
        <v>Eligible</v>
      </c>
      <c r="I39" s="41">
        <f t="shared" si="15"/>
        <v>241.66383946439902</v>
      </c>
      <c r="J39" s="42">
        <f>VLOOKUP(A39,'[1]Table 2'!$A$3:$B$154,2,FALSE)</f>
        <v>68</v>
      </c>
      <c r="K39" s="41">
        <f t="shared" si="16"/>
        <v>0</v>
      </c>
      <c r="L39" s="43">
        <f t="shared" si="17"/>
        <v>0.47386759581881532</v>
      </c>
      <c r="M39" s="43">
        <f t="shared" si="18"/>
        <v>0.23693379790940766</v>
      </c>
      <c r="N39" s="44">
        <f>VLOOKUP(A39,'[1]BRMA LA Names'!$A$2:$B$153,2,FALSE)</f>
        <v>549.35363243526854</v>
      </c>
      <c r="O39" s="45">
        <f t="shared" si="19"/>
        <v>0.9570620774133598</v>
      </c>
      <c r="P39" s="45">
        <f t="shared" si="20"/>
        <v>0.4785310387066799</v>
      </c>
      <c r="Q39" s="46">
        <f t="shared" si="21"/>
        <v>0.28523489932885904</v>
      </c>
      <c r="R39" s="47">
        <f>VLOOKUP(B39,[2]Sheet1!$B$3:$C$15,2,FALSE)</f>
        <v>0.19009663595562062</v>
      </c>
      <c r="S39" s="48" t="s">
        <v>25</v>
      </c>
      <c r="T39" s="48" t="s">
        <v>32</v>
      </c>
    </row>
    <row r="40" spans="1:20" ht="14.25" thickTop="1" thickBot="1" x14ac:dyDescent="0.25">
      <c r="A40" s="5" t="s">
        <v>85</v>
      </c>
      <c r="B40" s="5" t="s">
        <v>60</v>
      </c>
      <c r="C40" s="41">
        <f>VLOOKUP($A40,'[1]LHA Rates 2020 C19 uprate'!$A$3:$D$172,3,FALSE)</f>
        <v>61.5</v>
      </c>
      <c r="D40" s="41">
        <f>VLOOKUP($A40,'[1]LHA Rates 2020 C19 uprate'!$A$3:$D$172,4,FALSE)</f>
        <v>267.23227760383133</v>
      </c>
      <c r="E40" s="41">
        <v>342.72</v>
      </c>
      <c r="F40" s="41">
        <f t="shared" si="12"/>
        <v>609.95227760383136</v>
      </c>
      <c r="G40" s="41">
        <f t="shared" si="13"/>
        <v>396.53249999999997</v>
      </c>
      <c r="H40" s="41" t="str">
        <f t="shared" si="14"/>
        <v>Eligible</v>
      </c>
      <c r="I40" s="41">
        <f t="shared" si="15"/>
        <v>213.41977760383139</v>
      </c>
      <c r="J40" s="42">
        <f>VLOOKUP(A40,'[1]Table 2'!$A$3:$B$154,2,FALSE)</f>
        <v>61.5</v>
      </c>
      <c r="K40" s="41">
        <f t="shared" si="16"/>
        <v>0</v>
      </c>
      <c r="L40" s="43">
        <f t="shared" si="17"/>
        <v>0.42857142857142855</v>
      </c>
      <c r="M40" s="43">
        <f t="shared" si="18"/>
        <v>0.21428571428571427</v>
      </c>
      <c r="N40" s="44">
        <f>VLOOKUP(A40,'[1]BRMA LA Names'!$A$2:$B$153,2,FALSE)</f>
        <v>461.66901726797244</v>
      </c>
      <c r="O40" s="45">
        <f t="shared" si="19"/>
        <v>0.8043014238117987</v>
      </c>
      <c r="P40" s="45">
        <f t="shared" si="20"/>
        <v>0.40215071190589935</v>
      </c>
      <c r="Q40" s="46">
        <f t="shared" si="21"/>
        <v>0.25796979865771813</v>
      </c>
      <c r="R40" s="47">
        <f>VLOOKUP(B40,[2]Sheet1!$B$3:$C$15,2,FALSE)</f>
        <v>0.22050053526245786</v>
      </c>
      <c r="S40" s="48" t="s">
        <v>25</v>
      </c>
      <c r="T40" s="48" t="s">
        <v>86</v>
      </c>
    </row>
    <row r="41" spans="1:20" ht="14.25" thickTop="1" thickBot="1" x14ac:dyDescent="0.25">
      <c r="A41" s="5" t="s">
        <v>166</v>
      </c>
      <c r="B41" s="5" t="s">
        <v>60</v>
      </c>
      <c r="C41" s="41">
        <f>VLOOKUP($A41,'[1]LHA Rates 2020 C19 uprate'!$A$3:$D$172,3,FALSE)</f>
        <v>65.59</v>
      </c>
      <c r="D41" s="41">
        <f>VLOOKUP($A41,'[1]LHA Rates 2020 C19 uprate'!$A$3:$D$172,4,FALSE)</f>
        <v>285.00431037455769</v>
      </c>
      <c r="E41" s="41">
        <v>342.72</v>
      </c>
      <c r="F41" s="41">
        <f t="shared" si="12"/>
        <v>627.72431037455772</v>
      </c>
      <c r="G41" s="41">
        <f t="shared" si="13"/>
        <v>396.53249999999997</v>
      </c>
      <c r="H41" s="41" t="str">
        <f t="shared" si="14"/>
        <v>Eligible</v>
      </c>
      <c r="I41" s="41">
        <f t="shared" si="15"/>
        <v>231.19181037455775</v>
      </c>
      <c r="J41" s="42">
        <f>VLOOKUP(A41,'[1]Table 2'!$A$3:$B$154,2,FALSE)</f>
        <v>65.59</v>
      </c>
      <c r="K41" s="41">
        <f t="shared" si="16"/>
        <v>0</v>
      </c>
      <c r="L41" s="43">
        <f t="shared" si="17"/>
        <v>0.45707317073170733</v>
      </c>
      <c r="M41" s="43">
        <f t="shared" si="18"/>
        <v>0.22853658536585367</v>
      </c>
      <c r="N41" s="44">
        <f>VLOOKUP(A41,'[1]BRMA LA Names'!$A$2:$B$153,2,FALSE)</f>
        <v>589.91041095352034</v>
      </c>
      <c r="O41" s="45">
        <f t="shared" si="19"/>
        <v>1.0277184859817428</v>
      </c>
      <c r="P41" s="45">
        <f t="shared" si="20"/>
        <v>0.51385924299087138</v>
      </c>
      <c r="Q41" s="46">
        <f t="shared" si="21"/>
        <v>0.27512583892617448</v>
      </c>
      <c r="R41" s="47">
        <f>VLOOKUP(B41,[2]Sheet1!$B$3:$C$15,2,FALSE)</f>
        <v>0.22050053526245786</v>
      </c>
      <c r="S41" s="48" t="s">
        <v>25</v>
      </c>
      <c r="T41" s="48" t="s">
        <v>86</v>
      </c>
    </row>
    <row r="42" spans="1:20" ht="14.25" thickTop="1" thickBot="1" x14ac:dyDescent="0.25">
      <c r="A42" s="5" t="s">
        <v>49</v>
      </c>
      <c r="B42" s="62" t="s">
        <v>50</v>
      </c>
      <c r="C42" s="41">
        <f>VLOOKUP($A42,'[1]LHA Rates 2020 C19 uprate'!$A$3:$D$172,3,FALSE)</f>
        <v>67</v>
      </c>
      <c r="D42" s="41">
        <f>VLOOKUP($A42,'[1]LHA Rates 2020 C19 uprate'!$A$3:$D$172,4,FALSE)</f>
        <v>291.13109917815774</v>
      </c>
      <c r="E42" s="41">
        <v>342.72</v>
      </c>
      <c r="F42" s="41">
        <f t="shared" si="12"/>
        <v>633.85109917815771</v>
      </c>
      <c r="G42" s="41">
        <f t="shared" si="13"/>
        <v>396.53249999999997</v>
      </c>
      <c r="H42" s="41" t="str">
        <f t="shared" si="14"/>
        <v>Eligible</v>
      </c>
      <c r="I42" s="41">
        <f t="shared" si="15"/>
        <v>237.31859917815774</v>
      </c>
      <c r="J42" s="42">
        <f>VLOOKUP(A42,'[1]Table 2'!$A$3:$B$154,2,FALSE)</f>
        <v>67</v>
      </c>
      <c r="K42" s="41">
        <f t="shared" si="16"/>
        <v>0</v>
      </c>
      <c r="L42" s="43">
        <f t="shared" si="17"/>
        <v>0.46689895470383275</v>
      </c>
      <c r="M42" s="43">
        <f t="shared" si="18"/>
        <v>0.23344947735191637</v>
      </c>
      <c r="N42" s="44">
        <f>VLOOKUP(A42,'[1]BRMA LA Names'!$A$2:$B$153,2,FALSE)</f>
        <v>692.12746440138335</v>
      </c>
      <c r="O42" s="45">
        <f t="shared" si="19"/>
        <v>1.2057969763090302</v>
      </c>
      <c r="P42" s="45">
        <f t="shared" si="20"/>
        <v>0.60289848815451508</v>
      </c>
      <c r="Q42" s="46">
        <f t="shared" si="21"/>
        <v>0.28104026845637581</v>
      </c>
      <c r="R42" s="47">
        <f>VLOOKUP(B42,[2]Sheet1!$B$3:$C$15,2,FALSE)</f>
        <v>0.26242329205386095</v>
      </c>
      <c r="S42" s="48" t="s">
        <v>25</v>
      </c>
      <c r="T42" s="48" t="s">
        <v>51</v>
      </c>
    </row>
    <row r="43" spans="1:20" ht="14.25" thickTop="1" thickBot="1" x14ac:dyDescent="0.25">
      <c r="A43" s="1" t="s">
        <v>76</v>
      </c>
      <c r="B43" s="5" t="s">
        <v>77</v>
      </c>
      <c r="C43" s="41">
        <f>VLOOKUP($A43,'[1]LHA Rates 2020 C19 uprate'!$A$3:$D$172,3,FALSE)</f>
        <v>55.75</v>
      </c>
      <c r="D43" s="41">
        <f>VLOOKUP($A43,'[1]LHA Rates 2020 C19 uprate'!$A$3:$D$172,4,FALSE)</f>
        <v>242.24714595794467</v>
      </c>
      <c r="E43" s="41">
        <v>342.72</v>
      </c>
      <c r="F43" s="41">
        <f t="shared" si="12"/>
        <v>584.96714595794469</v>
      </c>
      <c r="G43" s="41">
        <f t="shared" si="13"/>
        <v>396.53249999999997</v>
      </c>
      <c r="H43" s="41" t="str">
        <f t="shared" si="14"/>
        <v>Eligible</v>
      </c>
      <c r="I43" s="41">
        <f t="shared" si="15"/>
        <v>188.43464595794472</v>
      </c>
      <c r="J43" s="42">
        <f>VLOOKUP(A43,'[1]Table 2'!$A$3:$B$154,2,FALSE)</f>
        <v>55.75</v>
      </c>
      <c r="K43" s="41">
        <f t="shared" si="16"/>
        <v>0</v>
      </c>
      <c r="L43" s="43">
        <f t="shared" si="17"/>
        <v>0.38850174216027872</v>
      </c>
      <c r="M43" s="43">
        <f t="shared" si="18"/>
        <v>0.19425087108013936</v>
      </c>
      <c r="N43" s="44">
        <f>VLOOKUP(A43,'[1]BRMA LA Names'!$A$2:$B$153,2,FALSE)</f>
        <v>549.48720423481382</v>
      </c>
      <c r="O43" s="45">
        <f t="shared" si="19"/>
        <v>0.95729478089688813</v>
      </c>
      <c r="P43" s="45">
        <f t="shared" si="20"/>
        <v>0.47864739044844407</v>
      </c>
      <c r="Q43" s="46">
        <f t="shared" si="21"/>
        <v>0.2338506711409396</v>
      </c>
      <c r="R43" s="47">
        <f>VLOOKUP(B43,[2]Sheet1!$B$3:$C$15,2,FALSE)</f>
        <v>0.25471001996931208</v>
      </c>
      <c r="S43" s="48" t="s">
        <v>25</v>
      </c>
      <c r="T43" s="48" t="s">
        <v>51</v>
      </c>
    </row>
    <row r="44" spans="1:20" ht="14.25" thickTop="1" thickBot="1" x14ac:dyDescent="0.25">
      <c r="A44" s="1" t="s">
        <v>84</v>
      </c>
      <c r="B44" s="5" t="s">
        <v>77</v>
      </c>
      <c r="C44" s="41">
        <f>VLOOKUP($A44,'[1]LHA Rates 2020 C19 uprate'!$A$3:$D$172,3,FALSE)</f>
        <v>62.83</v>
      </c>
      <c r="D44" s="41">
        <f>VLOOKUP($A44,'[1]LHA Rates 2020 C19 uprate'!$A$3:$D$172,4,FALSE)</f>
        <v>273.01144718453207</v>
      </c>
      <c r="E44" s="41">
        <v>342.72</v>
      </c>
      <c r="F44" s="41">
        <f t="shared" si="12"/>
        <v>615.73144718453204</v>
      </c>
      <c r="G44" s="41">
        <f t="shared" si="13"/>
        <v>396.53249999999997</v>
      </c>
      <c r="H44" s="41" t="str">
        <f t="shared" si="14"/>
        <v>Eligible</v>
      </c>
      <c r="I44" s="41">
        <f t="shared" si="15"/>
        <v>219.19894718453207</v>
      </c>
      <c r="J44" s="42">
        <f>VLOOKUP(A44,'[1]Table 2'!$A$3:$B$154,2,FALSE)</f>
        <v>62.83</v>
      </c>
      <c r="K44" s="41">
        <f t="shared" si="16"/>
        <v>0</v>
      </c>
      <c r="L44" s="43">
        <f t="shared" si="17"/>
        <v>0.43783972125435539</v>
      </c>
      <c r="M44" s="43">
        <f t="shared" si="18"/>
        <v>0.21891986062717769</v>
      </c>
      <c r="N44" s="44">
        <f>VLOOKUP(A44,'[1]BRMA LA Names'!$A$2:$B$153,2,FALSE)</f>
        <v>595.8791820782784</v>
      </c>
      <c r="O44" s="45">
        <f t="shared" si="19"/>
        <v>1.0381170419482202</v>
      </c>
      <c r="P44" s="45">
        <f t="shared" si="20"/>
        <v>0.51905852097411009</v>
      </c>
      <c r="Q44" s="46">
        <f t="shared" si="21"/>
        <v>0.2635486577181208</v>
      </c>
      <c r="R44" s="47">
        <f>VLOOKUP(B44,[2]Sheet1!$B$3:$C$15,2,FALSE)</f>
        <v>0.25471001996931208</v>
      </c>
      <c r="S44" s="48" t="s">
        <v>25</v>
      </c>
      <c r="T44" s="48" t="s">
        <v>51</v>
      </c>
    </row>
    <row r="45" spans="1:20" ht="14.25" thickTop="1" thickBot="1" x14ac:dyDescent="0.25">
      <c r="A45" s="1" t="s">
        <v>97</v>
      </c>
      <c r="B45" s="5" t="s">
        <v>77</v>
      </c>
      <c r="C45" s="41">
        <f>VLOOKUP($A45,'[1]LHA Rates 2020 C19 uprate'!$A$3:$D$172,3,FALSE)</f>
        <v>85</v>
      </c>
      <c r="D45" s="41">
        <f>VLOOKUP($A45,'[1]LHA Rates 2020 C19 uprate'!$A$3:$D$172,4,FALSE)</f>
        <v>369.34542433049859</v>
      </c>
      <c r="E45" s="41">
        <v>342.72</v>
      </c>
      <c r="F45" s="41">
        <f t="shared" si="12"/>
        <v>712.06542433049867</v>
      </c>
      <c r="G45" s="41">
        <f t="shared" si="13"/>
        <v>396.53249999999997</v>
      </c>
      <c r="H45" s="41" t="str">
        <f t="shared" si="14"/>
        <v>Eligible</v>
      </c>
      <c r="I45" s="41">
        <f t="shared" si="15"/>
        <v>315.5329243304987</v>
      </c>
      <c r="J45" s="42">
        <f>VLOOKUP(A45,'[1]Table 2'!$A$3:$B$154,2,FALSE)</f>
        <v>85</v>
      </c>
      <c r="K45" s="41">
        <f t="shared" si="16"/>
        <v>0</v>
      </c>
      <c r="L45" s="43">
        <f t="shared" si="17"/>
        <v>0.59233449477351918</v>
      </c>
      <c r="M45" s="43">
        <f t="shared" si="18"/>
        <v>0.29616724738675959</v>
      </c>
      <c r="N45" s="44">
        <f>VLOOKUP(A45,'[1]BRMA LA Names'!$A$2:$B$153,2,FALSE)</f>
        <v>579.86519746012948</v>
      </c>
      <c r="O45" s="45">
        <f t="shared" si="19"/>
        <v>1.0102181140420374</v>
      </c>
      <c r="P45" s="45">
        <f t="shared" si="20"/>
        <v>0.50510905702101871</v>
      </c>
      <c r="Q45" s="46">
        <f t="shared" si="21"/>
        <v>0.35654362416107382</v>
      </c>
      <c r="R45" s="47">
        <f>VLOOKUP(B45,[2]Sheet1!$B$3:$C$15,2,FALSE)</f>
        <v>0.25471001996931208</v>
      </c>
      <c r="S45" s="48" t="s">
        <v>25</v>
      </c>
      <c r="T45" s="48" t="s">
        <v>51</v>
      </c>
    </row>
    <row r="46" spans="1:20" ht="14.25" thickTop="1" thickBot="1" x14ac:dyDescent="0.25">
      <c r="A46" s="1" t="s">
        <v>122</v>
      </c>
      <c r="B46" s="5" t="s">
        <v>77</v>
      </c>
      <c r="C46" s="41">
        <f>VLOOKUP($A46,'[1]LHA Rates 2020 C19 uprate'!$A$3:$D$172,3,FALSE)</f>
        <v>78</v>
      </c>
      <c r="D46" s="41">
        <f>VLOOKUP($A46,'[1]LHA Rates 2020 C19 uprate'!$A$3:$D$172,4,FALSE)</f>
        <v>338.92874232681049</v>
      </c>
      <c r="E46" s="41">
        <v>342.72</v>
      </c>
      <c r="F46" s="41">
        <f t="shared" si="12"/>
        <v>681.64874232681052</v>
      </c>
      <c r="G46" s="41">
        <f t="shared" si="13"/>
        <v>396.53249999999997</v>
      </c>
      <c r="H46" s="41" t="str">
        <f t="shared" si="14"/>
        <v>Eligible</v>
      </c>
      <c r="I46" s="41">
        <f t="shared" si="15"/>
        <v>285.11624232681055</v>
      </c>
      <c r="J46" s="42">
        <f>VLOOKUP(A46,'[1]Table 2'!$A$3:$B$154,2,FALSE)</f>
        <v>78</v>
      </c>
      <c r="K46" s="41">
        <f t="shared" si="16"/>
        <v>0</v>
      </c>
      <c r="L46" s="43">
        <f t="shared" si="17"/>
        <v>0.54355400696864109</v>
      </c>
      <c r="M46" s="43">
        <f t="shared" si="18"/>
        <v>0.27177700348432055</v>
      </c>
      <c r="N46" s="44">
        <f>VLOOKUP(A46,'[1]BRMA LA Names'!$A$2:$B$153,2,FALSE)</f>
        <v>618.55970457952776</v>
      </c>
      <c r="O46" s="45">
        <f t="shared" si="19"/>
        <v>1.0776301473510936</v>
      </c>
      <c r="P46" s="45">
        <f t="shared" si="20"/>
        <v>0.53881507367554682</v>
      </c>
      <c r="Q46" s="46">
        <f t="shared" si="21"/>
        <v>0.32718120805369127</v>
      </c>
      <c r="R46" s="47">
        <f>VLOOKUP(B46,[2]Sheet1!$B$3:$C$15,2,FALSE)</f>
        <v>0.25471001996931208</v>
      </c>
      <c r="S46" s="48" t="s">
        <v>25</v>
      </c>
      <c r="T46" s="48" t="s">
        <v>51</v>
      </c>
    </row>
    <row r="47" spans="1:20" ht="14.25" thickTop="1" thickBot="1" x14ac:dyDescent="0.25">
      <c r="A47" s="1" t="s">
        <v>123</v>
      </c>
      <c r="B47" s="5" t="s">
        <v>77</v>
      </c>
      <c r="C47" s="41">
        <f>VLOOKUP($A47,'[1]LHA Rates 2020 C19 uprate'!$A$3:$D$172,3,FALSE)</f>
        <v>66.25</v>
      </c>
      <c r="D47" s="41">
        <f>VLOOKUP($A47,'[1]LHA Rates 2020 C19 uprate'!$A$3:$D$172,4,FALSE)</f>
        <v>287.87216896347684</v>
      </c>
      <c r="E47" s="41">
        <v>342.72</v>
      </c>
      <c r="F47" s="41">
        <f t="shared" si="12"/>
        <v>630.59216896347687</v>
      </c>
      <c r="G47" s="41">
        <f t="shared" si="13"/>
        <v>396.53249999999997</v>
      </c>
      <c r="H47" s="41" t="str">
        <f t="shared" si="14"/>
        <v>Eligible</v>
      </c>
      <c r="I47" s="41">
        <f t="shared" si="15"/>
        <v>234.05966896347689</v>
      </c>
      <c r="J47" s="42">
        <f>VLOOKUP(A47,'[1]Table 2'!$A$3:$B$154,2,FALSE)</f>
        <v>66.25</v>
      </c>
      <c r="K47" s="41">
        <f t="shared" si="16"/>
        <v>0</v>
      </c>
      <c r="L47" s="43">
        <f t="shared" si="17"/>
        <v>0.4616724738675958</v>
      </c>
      <c r="M47" s="43">
        <f t="shared" si="18"/>
        <v>0.2308362369337979</v>
      </c>
      <c r="N47" s="44">
        <f>VLOOKUP(A47,'[1]BRMA LA Names'!$A$2:$B$153,2,FALSE)</f>
        <v>586.60078650958542</v>
      </c>
      <c r="O47" s="45">
        <f t="shared" si="19"/>
        <v>1.0219525897379538</v>
      </c>
      <c r="P47" s="45">
        <f t="shared" si="20"/>
        <v>0.51097629486897689</v>
      </c>
      <c r="Q47" s="46">
        <f t="shared" si="21"/>
        <v>0.27789429530201343</v>
      </c>
      <c r="R47" s="47">
        <f>VLOOKUP(B47,[2]Sheet1!$B$3:$C$15,2,FALSE)</f>
        <v>0.25471001996931208</v>
      </c>
      <c r="S47" s="48" t="s">
        <v>25</v>
      </c>
      <c r="T47" s="48" t="s">
        <v>51</v>
      </c>
    </row>
    <row r="48" spans="1:20" ht="14.25" thickTop="1" thickBot="1" x14ac:dyDescent="0.25">
      <c r="A48" s="1" t="s">
        <v>139</v>
      </c>
      <c r="B48" s="5" t="s">
        <v>77</v>
      </c>
      <c r="C48" s="41">
        <f>VLOOKUP($A48,'[1]LHA Rates 2020 C19 uprate'!$A$3:$D$172,3,FALSE)</f>
        <v>66.5</v>
      </c>
      <c r="D48" s="41">
        <f>VLOOKUP($A48,'[1]LHA Rates 2020 C19 uprate'!$A$3:$D$172,4,FALSE)</f>
        <v>288.95847903503716</v>
      </c>
      <c r="E48" s="41">
        <v>342.72</v>
      </c>
      <c r="F48" s="41">
        <f t="shared" si="12"/>
        <v>631.67847903503718</v>
      </c>
      <c r="G48" s="41">
        <f t="shared" si="13"/>
        <v>396.53249999999997</v>
      </c>
      <c r="H48" s="41" t="str">
        <f t="shared" si="14"/>
        <v>Eligible</v>
      </c>
      <c r="I48" s="41">
        <f t="shared" si="15"/>
        <v>235.14597903503721</v>
      </c>
      <c r="J48" s="42">
        <f>VLOOKUP(A48,'[1]Table 2'!$A$3:$B$154,2,FALSE)</f>
        <v>66.5</v>
      </c>
      <c r="K48" s="41">
        <f t="shared" si="16"/>
        <v>0</v>
      </c>
      <c r="L48" s="43">
        <f t="shared" si="17"/>
        <v>0.46341463414634149</v>
      </c>
      <c r="M48" s="43">
        <f t="shared" si="18"/>
        <v>0.23170731707317074</v>
      </c>
      <c r="N48" s="44">
        <f>VLOOKUP(A48,'[1]BRMA LA Names'!$A$2:$B$153,2,FALSE)</f>
        <v>671.47765235508712</v>
      </c>
      <c r="O48" s="45">
        <f t="shared" si="19"/>
        <v>1.1698216939984096</v>
      </c>
      <c r="P48" s="45">
        <f t="shared" si="20"/>
        <v>0.58491084699920481</v>
      </c>
      <c r="Q48" s="46">
        <f t="shared" si="21"/>
        <v>0.27894295302013422</v>
      </c>
      <c r="R48" s="47">
        <f>VLOOKUP(B48,[2]Sheet1!$B$3:$C$15,2,FALSE)</f>
        <v>0.25471001996931208</v>
      </c>
      <c r="S48" s="48" t="s">
        <v>25</v>
      </c>
      <c r="T48" s="48" t="s">
        <v>51</v>
      </c>
    </row>
    <row r="49" spans="1:22" ht="14.25" thickTop="1" thickBot="1" x14ac:dyDescent="0.25">
      <c r="A49" s="1" t="s">
        <v>142</v>
      </c>
      <c r="B49" s="5" t="s">
        <v>77</v>
      </c>
      <c r="C49" s="41">
        <f>VLOOKUP($A49,'[1]LHA Rates 2020 C19 uprate'!$A$3:$D$172,3,FALSE)</f>
        <v>89.5</v>
      </c>
      <c r="D49" s="41">
        <f>VLOOKUP($A49,'[1]LHA Rates 2020 C19 uprate'!$A$3:$D$172,4,FALSE)</f>
        <v>388.89900561858383</v>
      </c>
      <c r="E49" s="41">
        <v>342.72</v>
      </c>
      <c r="F49" s="41">
        <f t="shared" si="12"/>
        <v>731.61900561858386</v>
      </c>
      <c r="G49" s="41">
        <f t="shared" si="13"/>
        <v>396.53249999999997</v>
      </c>
      <c r="H49" s="41" t="str">
        <f t="shared" si="14"/>
        <v>Eligible</v>
      </c>
      <c r="I49" s="41">
        <f t="shared" si="15"/>
        <v>335.08650561858389</v>
      </c>
      <c r="J49" s="42">
        <f>VLOOKUP(A49,'[1]Table 2'!$A$3:$B$154,2,FALSE)</f>
        <v>89.5</v>
      </c>
      <c r="K49" s="41">
        <f t="shared" si="16"/>
        <v>0</v>
      </c>
      <c r="L49" s="43">
        <f t="shared" si="17"/>
        <v>0.62369337979094075</v>
      </c>
      <c r="M49" s="43">
        <f t="shared" si="18"/>
        <v>0.31184668989547037</v>
      </c>
      <c r="N49" s="44">
        <f>VLOOKUP(A49,'[1]BRMA LA Names'!$A$2:$B$153,2,FALSE)</f>
        <v>740.20977981350154</v>
      </c>
      <c r="O49" s="45">
        <f t="shared" si="19"/>
        <v>1.2895640763301421</v>
      </c>
      <c r="P49" s="45">
        <f t="shared" si="20"/>
        <v>0.64478203816507107</v>
      </c>
      <c r="Q49" s="46">
        <f t="shared" si="21"/>
        <v>0.37541946308724833</v>
      </c>
      <c r="R49" s="47">
        <f>VLOOKUP(B49,[2]Sheet1!$B$3:$C$15,2,FALSE)</f>
        <v>0.25471001996931208</v>
      </c>
      <c r="S49" s="48" t="s">
        <v>25</v>
      </c>
      <c r="T49" s="48" t="s">
        <v>51</v>
      </c>
    </row>
    <row r="50" spans="1:22" ht="14.25" thickTop="1" thickBot="1" x14ac:dyDescent="0.25">
      <c r="A50" s="1" t="s">
        <v>143</v>
      </c>
      <c r="B50" s="5" t="s">
        <v>77</v>
      </c>
      <c r="C50" s="41">
        <f>VLOOKUP($A50,'[1]LHA Rates 2020 C19 uprate'!$A$3:$D$172,3,FALSE)</f>
        <v>80</v>
      </c>
      <c r="D50" s="41">
        <f>VLOOKUP($A50,'[1]LHA Rates 2020 C19 uprate'!$A$3:$D$172,4,FALSE)</f>
        <v>347.61922289929282</v>
      </c>
      <c r="E50" s="41">
        <v>342.72</v>
      </c>
      <c r="F50" s="41">
        <f t="shared" si="12"/>
        <v>690.33922289929285</v>
      </c>
      <c r="G50" s="41">
        <f t="shared" si="13"/>
        <v>396.53249999999997</v>
      </c>
      <c r="H50" s="41" t="str">
        <f t="shared" si="14"/>
        <v>Eligible</v>
      </c>
      <c r="I50" s="41">
        <f t="shared" si="15"/>
        <v>293.80672289929288</v>
      </c>
      <c r="J50" s="42">
        <f>VLOOKUP(A50,'[1]Table 2'!$A$3:$B$154,2,FALSE)</f>
        <v>80</v>
      </c>
      <c r="K50" s="41">
        <f t="shared" si="16"/>
        <v>0</v>
      </c>
      <c r="L50" s="43">
        <f t="shared" si="17"/>
        <v>0.55749128919860624</v>
      </c>
      <c r="M50" s="43">
        <f t="shared" si="18"/>
        <v>0.27874564459930312</v>
      </c>
      <c r="N50" s="44">
        <f>VLOOKUP(A50,'[1]BRMA LA Names'!$A$2:$B$153,2,FALSE)</f>
        <v>747.47434789294971</v>
      </c>
      <c r="O50" s="45">
        <f t="shared" si="19"/>
        <v>1.3022201182804003</v>
      </c>
      <c r="P50" s="45">
        <f t="shared" si="20"/>
        <v>0.65111005914020015</v>
      </c>
      <c r="Q50" s="46">
        <f t="shared" si="21"/>
        <v>0.33557046979865773</v>
      </c>
      <c r="R50" s="47">
        <f>VLOOKUP(B50,[2]Sheet1!$B$3:$C$15,2,FALSE)</f>
        <v>0.25471001996931208</v>
      </c>
      <c r="S50" s="48" t="s">
        <v>25</v>
      </c>
      <c r="T50" s="48" t="s">
        <v>51</v>
      </c>
    </row>
    <row r="51" spans="1:22" ht="14.25" thickTop="1" thickBot="1" x14ac:dyDescent="0.25">
      <c r="A51" s="5" t="s">
        <v>145</v>
      </c>
      <c r="B51" s="5" t="s">
        <v>77</v>
      </c>
      <c r="C51" s="41">
        <f>VLOOKUP($A51,'[1]LHA Rates 2020 C19 uprate'!$A$3:$D$172,3,FALSE)</f>
        <v>80.55</v>
      </c>
      <c r="D51" s="41">
        <f>VLOOKUP($A51,'[1]LHA Rates 2020 C19 uprate'!$A$3:$D$172,4,FALSE)</f>
        <v>350.00910505672545</v>
      </c>
      <c r="E51" s="41">
        <v>342.72</v>
      </c>
      <c r="F51" s="41">
        <f t="shared" si="12"/>
        <v>692.72910505672553</v>
      </c>
      <c r="G51" s="41">
        <f t="shared" si="13"/>
        <v>396.53249999999997</v>
      </c>
      <c r="H51" s="41" t="str">
        <f t="shared" si="14"/>
        <v>Eligible</v>
      </c>
      <c r="I51" s="41">
        <f t="shared" si="15"/>
        <v>296.19660505672556</v>
      </c>
      <c r="J51" s="42">
        <f>VLOOKUP(A51,'[1]Table 2'!$A$3:$B$154,2,FALSE)</f>
        <v>80.55</v>
      </c>
      <c r="K51" s="41">
        <f t="shared" si="16"/>
        <v>0</v>
      </c>
      <c r="L51" s="43">
        <f t="shared" si="17"/>
        <v>0.5613240418118467</v>
      </c>
      <c r="M51" s="43">
        <f t="shared" si="18"/>
        <v>0.28066202090592335</v>
      </c>
      <c r="N51" s="44">
        <f>VLOOKUP(A51,'[1]BRMA LA Names'!$A$2:$B$153,2,FALSE)</f>
        <v>667.0135481049241</v>
      </c>
      <c r="O51" s="45">
        <f t="shared" si="19"/>
        <v>1.162044508893596</v>
      </c>
      <c r="P51" s="45">
        <f t="shared" si="20"/>
        <v>0.581022254446798</v>
      </c>
      <c r="Q51" s="46">
        <f t="shared" si="21"/>
        <v>0.33787751677852346</v>
      </c>
      <c r="R51" s="47">
        <f>VLOOKUP(B51,[2]Sheet1!$B$3:$C$15,2,FALSE)</f>
        <v>0.25471001996931208</v>
      </c>
      <c r="S51" s="48" t="s">
        <v>25</v>
      </c>
      <c r="T51" s="48" t="s">
        <v>51</v>
      </c>
    </row>
    <row r="52" spans="1:22" ht="14.25" thickTop="1" thickBot="1" x14ac:dyDescent="0.25">
      <c r="A52" s="62" t="s">
        <v>40</v>
      </c>
      <c r="B52" s="62" t="s">
        <v>28</v>
      </c>
      <c r="C52" s="41">
        <f>VLOOKUP($A52,'[1]LHA Rates 2020 C19 uprate'!$A$3:$D$172,3,FALSE)</f>
        <v>78.59</v>
      </c>
      <c r="D52" s="41">
        <f>VLOOKUP($A52,'[1]LHA Rates 2020 C19 uprate'!$A$3:$D$172,4,FALSE)</f>
        <v>341.49243409569277</v>
      </c>
      <c r="E52" s="41">
        <v>342.72</v>
      </c>
      <c r="F52" s="41">
        <f t="shared" si="12"/>
        <v>684.21243409569274</v>
      </c>
      <c r="G52" s="41">
        <f t="shared" si="13"/>
        <v>396.53249999999997</v>
      </c>
      <c r="H52" s="41" t="str">
        <f t="shared" si="14"/>
        <v>Eligible</v>
      </c>
      <c r="I52" s="41">
        <f t="shared" si="15"/>
        <v>287.67993409569277</v>
      </c>
      <c r="J52" s="42">
        <f>VLOOKUP(A52,'[1]Table 2'!$A$3:$B$154,2,FALSE)</f>
        <v>78.59</v>
      </c>
      <c r="K52" s="41">
        <f t="shared" si="16"/>
        <v>0</v>
      </c>
      <c r="L52" s="43">
        <f>$C52/(4.15*17.5)</f>
        <v>1.0821342512908778</v>
      </c>
      <c r="M52" s="43">
        <f>$C52/(4.15*35)</f>
        <v>0.54106712564543891</v>
      </c>
      <c r="N52" s="65"/>
      <c r="O52" s="45"/>
      <c r="P52" s="45"/>
      <c r="Q52" s="46">
        <f t="shared" si="21"/>
        <v>0.32965604026845641</v>
      </c>
      <c r="R52" s="47">
        <f>VLOOKUP(B52,[2]Sheet1!$B$3:$C$15,2,FALSE)</f>
        <v>0.3508700622168312</v>
      </c>
      <c r="S52" s="48" t="s">
        <v>25</v>
      </c>
      <c r="T52" s="48" t="s">
        <v>41</v>
      </c>
    </row>
    <row r="53" spans="1:22" ht="14.25" thickTop="1" thickBot="1" x14ac:dyDescent="0.25">
      <c r="A53" s="5" t="s">
        <v>55</v>
      </c>
      <c r="B53" s="5" t="s">
        <v>28</v>
      </c>
      <c r="C53" s="41">
        <f>VLOOKUP($A53,'[1]LHA Rates 2020 C19 uprate'!$A$3:$D$172,3,FALSE)</f>
        <v>86.5</v>
      </c>
      <c r="D53" s="41">
        <f>VLOOKUP($A53,'[1]LHA Rates 2020 C19 uprate'!$A$3:$D$172,4,FALSE)</f>
        <v>375.86328475986033</v>
      </c>
      <c r="E53" s="41">
        <v>342.72</v>
      </c>
      <c r="F53" s="41">
        <f t="shared" si="12"/>
        <v>718.58328475986036</v>
      </c>
      <c r="G53" s="41">
        <f t="shared" si="13"/>
        <v>396.53249999999997</v>
      </c>
      <c r="H53" s="41" t="str">
        <f t="shared" si="14"/>
        <v>Eligible</v>
      </c>
      <c r="I53" s="41">
        <f t="shared" si="15"/>
        <v>322.05078475986039</v>
      </c>
      <c r="J53" s="42">
        <f>VLOOKUP(A53,'[1]Table 2'!$A$3:$B$154,2,FALSE)</f>
        <v>86.5</v>
      </c>
      <c r="K53" s="41">
        <f t="shared" si="16"/>
        <v>0</v>
      </c>
      <c r="L53" s="43">
        <f t="shared" ref="L53:L84" si="22">$C53/(8.2*17.5)</f>
        <v>0.60278745644599308</v>
      </c>
      <c r="M53" s="43">
        <f t="shared" ref="M53:M84" si="23">$C53/(8.2*35)</f>
        <v>0.30139372822299654</v>
      </c>
      <c r="N53" s="44">
        <f>VLOOKUP(A53,'[1]BRMA LA Names'!$A$2:$B$153,2,FALSE)</f>
        <v>1020.1104396143827</v>
      </c>
      <c r="O53" s="45">
        <f t="shared" ref="O53:O77" si="24">(N53/4)/(8.2*17.5)</f>
        <v>1.777195887829935</v>
      </c>
      <c r="P53" s="45">
        <f t="shared" ref="P53:P77" si="25">(N53/4)/(8.2*35)</f>
        <v>0.88859794391496749</v>
      </c>
      <c r="Q53" s="46">
        <f t="shared" si="21"/>
        <v>0.36283557046979864</v>
      </c>
      <c r="R53" s="47">
        <f>VLOOKUP(B53,[2]Sheet1!$B$3:$C$15,2,FALSE)</f>
        <v>0.3508700622168312</v>
      </c>
      <c r="S53" s="48" t="s">
        <v>25</v>
      </c>
      <c r="T53" s="48" t="s">
        <v>41</v>
      </c>
    </row>
    <row r="54" spans="1:22" ht="14.25" thickTop="1" thickBot="1" x14ac:dyDescent="0.25">
      <c r="A54" s="5" t="s">
        <v>61</v>
      </c>
      <c r="B54" s="5" t="s">
        <v>28</v>
      </c>
      <c r="C54" s="41">
        <f>VLOOKUP($A54,'[1]LHA Rates 2020 C19 uprate'!$A$3:$D$172,3,FALSE)</f>
        <v>98.96</v>
      </c>
      <c r="D54" s="41">
        <f>VLOOKUP($A54,'[1]LHA Rates 2020 C19 uprate'!$A$3:$D$172,4,FALSE)</f>
        <v>430.00497872642518</v>
      </c>
      <c r="E54" s="41">
        <v>342.72</v>
      </c>
      <c r="F54" s="41">
        <f t="shared" si="12"/>
        <v>772.72497872642521</v>
      </c>
      <c r="G54" s="41">
        <f t="shared" si="13"/>
        <v>396.53249999999997</v>
      </c>
      <c r="H54" s="41" t="str">
        <f t="shared" si="14"/>
        <v>Eligible</v>
      </c>
      <c r="I54" s="41">
        <f t="shared" si="15"/>
        <v>376.19247872642524</v>
      </c>
      <c r="J54" s="42">
        <f>VLOOKUP(A54,'[1]Table 2'!$A$3:$B$154,2,FALSE)</f>
        <v>98.96</v>
      </c>
      <c r="K54" s="41">
        <f t="shared" si="16"/>
        <v>0</v>
      </c>
      <c r="L54" s="43">
        <f t="shared" si="22"/>
        <v>0.68961672473867597</v>
      </c>
      <c r="M54" s="43">
        <f t="shared" si="23"/>
        <v>0.34480836236933798</v>
      </c>
      <c r="N54" s="44">
        <f>VLOOKUP(A54,'[1]BRMA LA Names'!$A$2:$B$153,2,FALSE)</f>
        <v>1321.8848383639283</v>
      </c>
      <c r="O54" s="45">
        <f t="shared" si="24"/>
        <v>2.3029352584737426</v>
      </c>
      <c r="P54" s="45">
        <f t="shared" si="25"/>
        <v>1.1514676292368713</v>
      </c>
      <c r="Q54" s="46">
        <f t="shared" si="21"/>
        <v>0.41510067114093957</v>
      </c>
      <c r="R54" s="47">
        <f>VLOOKUP(B54,[2]Sheet1!$B$3:$C$15,2,FALSE)</f>
        <v>0.3508700622168312</v>
      </c>
      <c r="S54" s="48" t="s">
        <v>25</v>
      </c>
      <c r="T54" s="48" t="s">
        <v>41</v>
      </c>
    </row>
    <row r="55" spans="1:22" ht="14.25" thickTop="1" thickBot="1" x14ac:dyDescent="0.25">
      <c r="A55" s="5" t="s">
        <v>78</v>
      </c>
      <c r="B55" s="5" t="s">
        <v>28</v>
      </c>
      <c r="C55" s="41">
        <f>VLOOKUP($A55,'[1]LHA Rates 2020 C19 uprate'!$A$3:$D$172,3,FALSE)</f>
        <v>78.59</v>
      </c>
      <c r="D55" s="41">
        <f>VLOOKUP($A55,'[1]LHA Rates 2020 C19 uprate'!$A$3:$D$172,4,FALSE)</f>
        <v>341.49243409569277</v>
      </c>
      <c r="E55" s="41">
        <v>342.72</v>
      </c>
      <c r="F55" s="41">
        <f t="shared" si="12"/>
        <v>684.21243409569274</v>
      </c>
      <c r="G55" s="41">
        <f t="shared" si="13"/>
        <v>396.53249999999997</v>
      </c>
      <c r="H55" s="41" t="str">
        <f t="shared" si="14"/>
        <v>Eligible</v>
      </c>
      <c r="I55" s="41">
        <f t="shared" si="15"/>
        <v>287.67993409569277</v>
      </c>
      <c r="J55" s="42">
        <f>VLOOKUP(A55,'[1]Table 2'!$A$3:$B$154,2,FALSE)</f>
        <v>78.59</v>
      </c>
      <c r="K55" s="41">
        <f t="shared" si="16"/>
        <v>0</v>
      </c>
      <c r="L55" s="43">
        <f t="shared" si="22"/>
        <v>0.54766550522648083</v>
      </c>
      <c r="M55" s="43">
        <f t="shared" si="23"/>
        <v>0.27383275261324042</v>
      </c>
      <c r="N55" s="44">
        <f>VLOOKUP(A55,'[1]BRMA LA Names'!$A$2:$B$153,2,FALSE)</f>
        <v>840.2987244485364</v>
      </c>
      <c r="O55" s="45">
        <f t="shared" si="24"/>
        <v>1.4639350600148717</v>
      </c>
      <c r="P55" s="45">
        <f t="shared" si="25"/>
        <v>0.73196753000743586</v>
      </c>
      <c r="Q55" s="46">
        <f t="shared" si="21"/>
        <v>0.32965604026845641</v>
      </c>
      <c r="R55" s="47">
        <f>VLOOKUP(B55,[2]Sheet1!$B$3:$C$15,2,FALSE)</f>
        <v>0.3508700622168312</v>
      </c>
      <c r="S55" s="48" t="s">
        <v>25</v>
      </c>
      <c r="T55" s="48" t="s">
        <v>41</v>
      </c>
    </row>
    <row r="56" spans="1:22" ht="14.25" thickTop="1" thickBot="1" x14ac:dyDescent="0.25">
      <c r="A56" s="5" t="s">
        <v>82</v>
      </c>
      <c r="B56" s="5" t="s">
        <v>28</v>
      </c>
      <c r="C56" s="41">
        <f>VLOOKUP($A56,'[1]LHA Rates 2020 C19 uprate'!$A$3:$D$172,3,FALSE)</f>
        <v>101.61</v>
      </c>
      <c r="D56" s="41">
        <f>VLOOKUP($A56,'[1]LHA Rates 2020 C19 uprate'!$A$3:$D$172,4,FALSE)</f>
        <v>441.51986548496427</v>
      </c>
      <c r="E56" s="41">
        <v>342.72</v>
      </c>
      <c r="F56" s="41">
        <f t="shared" si="12"/>
        <v>784.2398654849643</v>
      </c>
      <c r="G56" s="41">
        <f t="shared" si="13"/>
        <v>396.53249999999997</v>
      </c>
      <c r="H56" s="41" t="str">
        <f t="shared" si="14"/>
        <v>Eligible</v>
      </c>
      <c r="I56" s="41">
        <f t="shared" si="15"/>
        <v>387.70736548496433</v>
      </c>
      <c r="J56" s="42">
        <f>VLOOKUP(A56,'[1]Table 2'!$A$3:$B$154,2,FALSE)</f>
        <v>101.61</v>
      </c>
      <c r="K56" s="41">
        <f t="shared" si="16"/>
        <v>0</v>
      </c>
      <c r="L56" s="43">
        <f t="shared" si="22"/>
        <v>0.70808362369337974</v>
      </c>
      <c r="M56" s="43">
        <f t="shared" si="23"/>
        <v>0.35404181184668987</v>
      </c>
      <c r="N56" s="44">
        <f>VLOOKUP(A56,'[1]BRMA LA Names'!$A$2:$B$153,2,FALSE)</f>
        <v>1051.2047871852787</v>
      </c>
      <c r="O56" s="45">
        <f t="shared" si="24"/>
        <v>1.8313672250614612</v>
      </c>
      <c r="P56" s="45">
        <f t="shared" si="25"/>
        <v>0.91568361253073061</v>
      </c>
      <c r="Q56" s="46">
        <f t="shared" si="21"/>
        <v>0.42621644295302014</v>
      </c>
      <c r="R56" s="47">
        <f>VLOOKUP(B56,[2]Sheet1!$B$3:$C$15,2,FALSE)</f>
        <v>0.3508700622168312</v>
      </c>
      <c r="S56" s="48" t="s">
        <v>25</v>
      </c>
      <c r="T56" s="48" t="s">
        <v>41</v>
      </c>
    </row>
    <row r="57" spans="1:22" ht="14.25" thickTop="1" thickBot="1" x14ac:dyDescent="0.25">
      <c r="A57" s="5" t="s">
        <v>92</v>
      </c>
      <c r="B57" s="5" t="s">
        <v>28</v>
      </c>
      <c r="C57" s="41">
        <f>VLOOKUP($A57,'[1]LHA Rates 2020 C19 uprate'!$A$3:$D$172,3,FALSE)</f>
        <v>74.81</v>
      </c>
      <c r="D57" s="41">
        <f>VLOOKUP($A57,'[1]LHA Rates 2020 C19 uprate'!$A$3:$D$172,4,FALSE)</f>
        <v>325.06742581370122</v>
      </c>
      <c r="E57" s="41">
        <v>342.72</v>
      </c>
      <c r="F57" s="41">
        <f t="shared" si="12"/>
        <v>667.78742581370125</v>
      </c>
      <c r="G57" s="41">
        <f t="shared" si="13"/>
        <v>396.53249999999997</v>
      </c>
      <c r="H57" s="41" t="str">
        <f t="shared" si="14"/>
        <v>Eligible</v>
      </c>
      <c r="I57" s="41">
        <f t="shared" si="15"/>
        <v>271.25492581370128</v>
      </c>
      <c r="J57" s="42">
        <f>VLOOKUP(A57,'[1]Table 2'!$A$3:$B$154,2,FALSE)</f>
        <v>74.81</v>
      </c>
      <c r="K57" s="41">
        <f t="shared" si="16"/>
        <v>0</v>
      </c>
      <c r="L57" s="43">
        <f t="shared" si="22"/>
        <v>0.52132404181184666</v>
      </c>
      <c r="M57" s="43">
        <f t="shared" si="23"/>
        <v>0.26066202090592333</v>
      </c>
      <c r="N57" s="44">
        <f>VLOOKUP(A57,'[1]BRMA LA Names'!$A$2:$B$153,2,FALSE)</f>
        <v>1151.3407273235696</v>
      </c>
      <c r="O57" s="45">
        <f t="shared" si="24"/>
        <v>2.005820082445243</v>
      </c>
      <c r="P57" s="45">
        <f t="shared" si="25"/>
        <v>1.0029100412226215</v>
      </c>
      <c r="Q57" s="46">
        <f t="shared" si="21"/>
        <v>0.31380033557046982</v>
      </c>
      <c r="R57" s="47">
        <f>VLOOKUP(B57,[2]Sheet1!$B$3:$C$15,2,FALSE)</f>
        <v>0.3508700622168312</v>
      </c>
      <c r="S57" s="48" t="s">
        <v>25</v>
      </c>
      <c r="T57" s="48" t="s">
        <v>41</v>
      </c>
    </row>
    <row r="58" spans="1:22" ht="14.25" thickTop="1" thickBot="1" x14ac:dyDescent="0.25">
      <c r="A58" s="5" t="s">
        <v>158</v>
      </c>
      <c r="B58" s="5" t="s">
        <v>28</v>
      </c>
      <c r="C58" s="41">
        <f>VLOOKUP($A58,'[1]LHA Rates 2020 C19 uprate'!$A$3:$D$172,3,FALSE)</f>
        <v>78.81</v>
      </c>
      <c r="D58" s="41">
        <f>VLOOKUP($A58,'[1]LHA Rates 2020 C19 uprate'!$A$3:$D$172,4,FALSE)</f>
        <v>342.44838695866582</v>
      </c>
      <c r="E58" s="41">
        <v>342.72</v>
      </c>
      <c r="F58" s="41">
        <f t="shared" si="12"/>
        <v>685.16838695866591</v>
      </c>
      <c r="G58" s="41">
        <f t="shared" si="13"/>
        <v>396.53249999999997</v>
      </c>
      <c r="H58" s="41" t="str">
        <f t="shared" si="14"/>
        <v>Eligible</v>
      </c>
      <c r="I58" s="41">
        <f t="shared" si="15"/>
        <v>288.63588695866594</v>
      </c>
      <c r="J58" s="63">
        <f>VLOOKUP(A58,'[1]Table 2'!$A$3:$B$154,2,FALSE)</f>
        <v>78.81</v>
      </c>
      <c r="K58" s="41">
        <f t="shared" si="16"/>
        <v>0</v>
      </c>
      <c r="L58" s="43">
        <f t="shared" si="22"/>
        <v>0.54919860627177697</v>
      </c>
      <c r="M58" s="43">
        <f t="shared" si="23"/>
        <v>0.27459930313588848</v>
      </c>
      <c r="N58" s="44">
        <f>VLOOKUP(A58,'[1]BRMA LA Names'!$A$2:$B$153,2,FALSE)</f>
        <v>824.40129704417029</v>
      </c>
      <c r="O58" s="45">
        <f t="shared" si="24"/>
        <v>1.4362391934567427</v>
      </c>
      <c r="P58" s="45">
        <f t="shared" si="25"/>
        <v>0.71811959672837133</v>
      </c>
      <c r="Q58" s="46">
        <f t="shared" si="21"/>
        <v>0.33057885906040269</v>
      </c>
      <c r="R58" s="46">
        <f>VLOOKUP(B58,[2]Sheet1!$B$3:$C$15,2,FALSE)</f>
        <v>0.3508700622168312</v>
      </c>
      <c r="S58" s="62" t="s">
        <v>25</v>
      </c>
      <c r="T58" s="62" t="s">
        <v>41</v>
      </c>
      <c r="U58" s="38"/>
      <c r="V58" s="38"/>
    </row>
    <row r="59" spans="1:22" ht="14.25" thickTop="1" thickBot="1" x14ac:dyDescent="0.25">
      <c r="A59" s="5" t="s">
        <v>174</v>
      </c>
      <c r="B59" s="5" t="s">
        <v>28</v>
      </c>
      <c r="C59" s="41">
        <f>VLOOKUP($A59,'[1]LHA Rates 2020 C19 uprate'!$A$3:$D$172,3,FALSE)</f>
        <v>77.44</v>
      </c>
      <c r="D59" s="41">
        <f>VLOOKUP($A59,'[1]LHA Rates 2020 C19 uprate'!$A$3:$D$172,4,FALSE)</f>
        <v>336.49540776651543</v>
      </c>
      <c r="E59" s="41">
        <v>342.72</v>
      </c>
      <c r="F59" s="41">
        <f t="shared" si="12"/>
        <v>679.21540776651545</v>
      </c>
      <c r="G59" s="41">
        <f t="shared" si="13"/>
        <v>396.53249999999997</v>
      </c>
      <c r="H59" s="41" t="str">
        <f t="shared" si="14"/>
        <v>Eligible</v>
      </c>
      <c r="I59" s="41">
        <f t="shared" si="15"/>
        <v>282.68290776651548</v>
      </c>
      <c r="J59" s="63">
        <f>VLOOKUP(A59,'[1]Table 2'!$A$3:$B$154,2,FALSE)</f>
        <v>77.44</v>
      </c>
      <c r="K59" s="41">
        <f t="shared" si="16"/>
        <v>0</v>
      </c>
      <c r="L59" s="43">
        <f t="shared" si="22"/>
        <v>0.53965156794425084</v>
      </c>
      <c r="M59" s="43">
        <f t="shared" si="23"/>
        <v>0.26982578397212542</v>
      </c>
      <c r="N59" s="44">
        <f>VLOOKUP(A59,'[1]BRMA LA Names'!$A$2:$B$153,2,FALSE)</f>
        <v>805.11111891136341</v>
      </c>
      <c r="O59" s="45">
        <f t="shared" si="24"/>
        <v>1.4026326113438388</v>
      </c>
      <c r="P59" s="45">
        <f t="shared" si="25"/>
        <v>0.70131630567191938</v>
      </c>
      <c r="Q59" s="46">
        <f t="shared" si="21"/>
        <v>0.32483221476510066</v>
      </c>
      <c r="R59" s="46">
        <f>VLOOKUP(B59,[2]Sheet1!$B$3:$C$15,2,FALSE)</f>
        <v>0.3508700622168312</v>
      </c>
      <c r="S59" s="62" t="s">
        <v>25</v>
      </c>
      <c r="T59" s="62" t="s">
        <v>41</v>
      </c>
      <c r="U59" s="38"/>
      <c r="V59" s="38"/>
    </row>
    <row r="60" spans="1:22" ht="14.25" thickTop="1" thickBot="1" x14ac:dyDescent="0.25">
      <c r="A60" s="5" t="s">
        <v>182</v>
      </c>
      <c r="B60" s="5" t="s">
        <v>28</v>
      </c>
      <c r="C60" s="41">
        <f>VLOOKUP($A60,'[1]LHA Rates 2020 C19 uprate'!$A$3:$D$172,3,FALSE)</f>
        <v>74.790000000000006</v>
      </c>
      <c r="D60" s="41">
        <f>VLOOKUP($A60,'[1]LHA Rates 2020 C19 uprate'!$A$3:$D$172,4,FALSE)</f>
        <v>324.98052100797639</v>
      </c>
      <c r="E60" s="41">
        <v>342.72</v>
      </c>
      <c r="F60" s="41">
        <f t="shared" si="12"/>
        <v>667.70052100797648</v>
      </c>
      <c r="G60" s="41">
        <f t="shared" si="13"/>
        <v>396.53249999999997</v>
      </c>
      <c r="H60" s="41" t="str">
        <f t="shared" si="14"/>
        <v>Eligible</v>
      </c>
      <c r="I60" s="41">
        <f t="shared" si="15"/>
        <v>271.16802100797651</v>
      </c>
      <c r="J60" s="63">
        <f>VLOOKUP(A60,'[1]Table 2'!$A$3:$B$154,2,FALSE)</f>
        <v>74.790000000000006</v>
      </c>
      <c r="K60" s="41">
        <f t="shared" si="16"/>
        <v>0</v>
      </c>
      <c r="L60" s="43">
        <f t="shared" si="22"/>
        <v>0.52118466898954707</v>
      </c>
      <c r="M60" s="43">
        <f t="shared" si="23"/>
        <v>0.26059233449477354</v>
      </c>
      <c r="N60" s="44">
        <f>VLOOKUP(A60,'[1]BRMA LA Names'!$A$2:$B$153,2,FALSE)</f>
        <v>872.47636594154733</v>
      </c>
      <c r="O60" s="45">
        <f t="shared" si="24"/>
        <v>1.5199936688877131</v>
      </c>
      <c r="P60" s="45">
        <f t="shared" si="25"/>
        <v>0.75999683444385657</v>
      </c>
      <c r="Q60" s="46">
        <f t="shared" si="21"/>
        <v>0.31371644295302015</v>
      </c>
      <c r="R60" s="46">
        <f>VLOOKUP(B60,[2]Sheet1!$B$3:$C$15,2,FALSE)</f>
        <v>0.3508700622168312</v>
      </c>
      <c r="S60" s="62" t="s">
        <v>25</v>
      </c>
      <c r="T60" s="62" t="s">
        <v>41</v>
      </c>
      <c r="U60" s="38"/>
      <c r="V60" s="38"/>
    </row>
    <row r="61" spans="1:22" ht="14.25" thickTop="1" thickBot="1" x14ac:dyDescent="0.25">
      <c r="A61" s="5" t="s">
        <v>198</v>
      </c>
      <c r="B61" s="5" t="s">
        <v>28</v>
      </c>
      <c r="C61" s="41">
        <f>VLOOKUP($A61,'[1]LHA Rates 2020 C19 uprate'!$A$3:$D$172,3,FALSE)</f>
        <v>83.5</v>
      </c>
      <c r="D61" s="41">
        <f>VLOOKUP($A61,'[1]LHA Rates 2020 C19 uprate'!$A$3:$D$172,4,FALSE)</f>
        <v>362.82756390113684</v>
      </c>
      <c r="E61" s="41">
        <v>342.72</v>
      </c>
      <c r="F61" s="41">
        <f t="shared" si="12"/>
        <v>705.54756390113687</v>
      </c>
      <c r="G61" s="41">
        <f t="shared" si="13"/>
        <v>396.53249999999997</v>
      </c>
      <c r="H61" s="41" t="str">
        <f t="shared" si="14"/>
        <v>Eligible</v>
      </c>
      <c r="I61" s="41">
        <f t="shared" si="15"/>
        <v>309.0150639011369</v>
      </c>
      <c r="J61" s="63">
        <f>VLOOKUP(A61,'[1]Table 2'!$A$3:$B$154,2,FALSE)</f>
        <v>83.5</v>
      </c>
      <c r="K61" s="41">
        <f t="shared" si="16"/>
        <v>0</v>
      </c>
      <c r="L61" s="43">
        <f t="shared" si="22"/>
        <v>0.58188153310104529</v>
      </c>
      <c r="M61" s="43">
        <f t="shared" si="23"/>
        <v>0.29094076655052264</v>
      </c>
      <c r="N61" s="44">
        <f>VLOOKUP(A61,'[1]BRMA LA Names'!$A$2:$B$153,2,FALSE)</f>
        <v>960.64671549615741</v>
      </c>
      <c r="O61" s="45">
        <f t="shared" si="24"/>
        <v>1.6736005496448736</v>
      </c>
      <c r="P61" s="45">
        <f t="shared" si="25"/>
        <v>0.8368002748224368</v>
      </c>
      <c r="Q61" s="46">
        <f t="shared" si="21"/>
        <v>0.35025167785234901</v>
      </c>
      <c r="R61" s="46">
        <f>VLOOKUP(B61,[2]Sheet1!$B$3:$C$15,2,FALSE)</f>
        <v>0.3508700622168312</v>
      </c>
      <c r="S61" s="62" t="s">
        <v>25</v>
      </c>
      <c r="T61" s="62" t="s">
        <v>41</v>
      </c>
      <c r="U61" s="38"/>
      <c r="V61" s="38"/>
    </row>
    <row r="62" spans="1:22" ht="14.25" thickTop="1" thickBot="1" x14ac:dyDescent="0.25">
      <c r="A62" s="5" t="s">
        <v>203</v>
      </c>
      <c r="B62" s="5" t="s">
        <v>28</v>
      </c>
      <c r="C62" s="41">
        <f>VLOOKUP($A62,'[1]LHA Rates 2020 C19 uprate'!$A$3:$D$172,3,FALSE)</f>
        <v>71.5</v>
      </c>
      <c r="D62" s="41">
        <f>VLOOKUP($A62,'[1]LHA Rates 2020 C19 uprate'!$A$3:$D$172,4,FALSE)</f>
        <v>310.68468046624292</v>
      </c>
      <c r="E62" s="41">
        <v>342.72</v>
      </c>
      <c r="F62" s="41">
        <f t="shared" si="12"/>
        <v>653.40468046624301</v>
      </c>
      <c r="G62" s="41">
        <f t="shared" si="13"/>
        <v>396.53249999999997</v>
      </c>
      <c r="H62" s="41" t="str">
        <f t="shared" si="14"/>
        <v>Eligible</v>
      </c>
      <c r="I62" s="41">
        <f t="shared" si="15"/>
        <v>256.87218046624304</v>
      </c>
      <c r="J62" s="63">
        <f>VLOOKUP(A62,'[1]Table 2'!$A$3:$B$154,2,FALSE)</f>
        <v>71.5</v>
      </c>
      <c r="K62" s="41">
        <f t="shared" si="16"/>
        <v>0</v>
      </c>
      <c r="L62" s="43">
        <f t="shared" si="22"/>
        <v>0.49825783972125437</v>
      </c>
      <c r="M62" s="43">
        <f t="shared" si="23"/>
        <v>0.24912891986062718</v>
      </c>
      <c r="N62" s="44">
        <f>VLOOKUP(A62,'[1]BRMA LA Names'!$A$2:$B$153,2,FALSE)</f>
        <v>746.74932360973014</v>
      </c>
      <c r="O62" s="45">
        <f t="shared" si="24"/>
        <v>1.300957009773049</v>
      </c>
      <c r="P62" s="45">
        <f t="shared" si="25"/>
        <v>0.65047850488652448</v>
      </c>
      <c r="Q62" s="46">
        <f t="shared" si="21"/>
        <v>0.29991610738255031</v>
      </c>
      <c r="R62" s="46">
        <f>VLOOKUP(B62,[2]Sheet1!$B$3:$C$15,2,FALSE)</f>
        <v>0.3508700622168312</v>
      </c>
      <c r="S62" s="62" t="s">
        <v>25</v>
      </c>
      <c r="T62" s="62" t="s">
        <v>41</v>
      </c>
      <c r="U62" s="38"/>
      <c r="V62" s="38"/>
    </row>
    <row r="63" spans="1:22" ht="14.25" thickTop="1" thickBot="1" x14ac:dyDescent="0.25">
      <c r="A63" s="5" t="s">
        <v>71</v>
      </c>
      <c r="B63" s="5" t="s">
        <v>47</v>
      </c>
      <c r="C63" s="41">
        <f>VLOOKUP($A63,'[1]LHA Rates 2020 C19 uprate'!$A$3:$D$172,3,FALSE)</f>
        <v>82.85</v>
      </c>
      <c r="D63" s="41">
        <f>VLOOKUP($A63,'[1]LHA Rates 2020 C19 uprate'!$A$3:$D$172,4,FALSE)</f>
        <v>360.00315771508008</v>
      </c>
      <c r="E63" s="41">
        <v>342.72</v>
      </c>
      <c r="F63" s="41">
        <f t="shared" si="12"/>
        <v>702.72315771508011</v>
      </c>
      <c r="G63" s="41">
        <f t="shared" si="13"/>
        <v>396.53249999999997</v>
      </c>
      <c r="H63" s="41" t="str">
        <f t="shared" si="14"/>
        <v>Eligible</v>
      </c>
      <c r="I63" s="41">
        <f t="shared" si="15"/>
        <v>306.19065771508014</v>
      </c>
      <c r="J63" s="63">
        <f>VLOOKUP(A63,'[1]Table 2'!$A$3:$B$154,2,FALSE)</f>
        <v>82.85</v>
      </c>
      <c r="K63" s="41">
        <f t="shared" si="16"/>
        <v>0</v>
      </c>
      <c r="L63" s="43">
        <f t="shared" si="22"/>
        <v>0.57735191637630656</v>
      </c>
      <c r="M63" s="43">
        <f t="shared" si="23"/>
        <v>0.28867595818815328</v>
      </c>
      <c r="N63" s="44">
        <f>VLOOKUP(A63,'[1]BRMA LA Names'!$A$2:$B$153,2,FALSE)</f>
        <v>647.23982868090059</v>
      </c>
      <c r="O63" s="45">
        <f t="shared" si="24"/>
        <v>1.127595520350001</v>
      </c>
      <c r="P63" s="45">
        <f t="shared" si="25"/>
        <v>0.5637977601750005</v>
      </c>
      <c r="Q63" s="46">
        <f t="shared" si="21"/>
        <v>0.34752516778523485</v>
      </c>
      <c r="R63" s="46">
        <f>VLOOKUP(B63,[2]Sheet1!$B$3:$C$15,2,FALSE)</f>
        <v>0.35227920610439672</v>
      </c>
      <c r="S63" s="62" t="s">
        <v>25</v>
      </c>
      <c r="T63" s="62" t="s">
        <v>72</v>
      </c>
      <c r="U63" s="38"/>
      <c r="V63" s="38"/>
    </row>
    <row r="64" spans="1:22" ht="14.25" thickTop="1" thickBot="1" x14ac:dyDescent="0.25">
      <c r="A64" s="5" t="s">
        <v>27</v>
      </c>
      <c r="B64" s="62" t="s">
        <v>28</v>
      </c>
      <c r="C64" s="41">
        <f>VLOOKUP($A64,'[1]LHA Rates 2020 C19 uprate'!$A$3:$D$172,3,FALSE)</f>
        <v>78</v>
      </c>
      <c r="D64" s="41">
        <f>VLOOKUP($A64,'[1]LHA Rates 2020 C19 uprate'!$A$3:$D$172,4,FALSE)</f>
        <v>338.92874232681049</v>
      </c>
      <c r="E64" s="41">
        <v>342.72</v>
      </c>
      <c r="F64" s="41">
        <f t="shared" si="12"/>
        <v>681.64874232681052</v>
      </c>
      <c r="G64" s="41">
        <f t="shared" si="13"/>
        <v>396.53249999999997</v>
      </c>
      <c r="H64" s="41" t="str">
        <f t="shared" si="14"/>
        <v>Eligible</v>
      </c>
      <c r="I64" s="41">
        <f t="shared" si="15"/>
        <v>285.11624232681055</v>
      </c>
      <c r="J64" s="63">
        <f>VLOOKUP(A64,'[1]Table 2'!$A$3:$B$154,2,FALSE)</f>
        <v>78</v>
      </c>
      <c r="K64" s="41">
        <f t="shared" si="16"/>
        <v>0</v>
      </c>
      <c r="L64" s="43">
        <f t="shared" si="22"/>
        <v>0.54355400696864109</v>
      </c>
      <c r="M64" s="43">
        <f t="shared" si="23"/>
        <v>0.27177700348432055</v>
      </c>
      <c r="N64" s="44">
        <f>VLOOKUP(A64,'[1]BRMA LA Names'!$A$2:$B$153,2,FALSE)</f>
        <v>787.71144825436704</v>
      </c>
      <c r="O64" s="45">
        <f t="shared" si="24"/>
        <v>1.3723195962619634</v>
      </c>
      <c r="P64" s="45">
        <f t="shared" si="25"/>
        <v>0.68615979813098171</v>
      </c>
      <c r="Q64" s="46">
        <f t="shared" si="21"/>
        <v>0.32718120805369127</v>
      </c>
      <c r="R64" s="46">
        <f>VLOOKUP(B64,[2]Sheet1!$B$3:$C$15,2,FALSE)</f>
        <v>0.3508700622168312</v>
      </c>
      <c r="S64" s="5"/>
      <c r="T64" s="5"/>
      <c r="U64" s="38"/>
      <c r="V64" s="38"/>
    </row>
    <row r="65" spans="1:22" ht="14.25" thickTop="1" thickBot="1" x14ac:dyDescent="0.25">
      <c r="A65" s="62" t="s">
        <v>29</v>
      </c>
      <c r="B65" s="62" t="s">
        <v>28</v>
      </c>
      <c r="C65" s="41">
        <f>VLOOKUP($A65,'[1]LHA Rates 2020 C19 uprate'!$A$3:$D$172,3,FALSE)</f>
        <v>78.59</v>
      </c>
      <c r="D65" s="41">
        <f>VLOOKUP($A65,'[1]LHA Rates 2020 C19 uprate'!$A$3:$D$172,4,FALSE)</f>
        <v>341.49243409569277</v>
      </c>
      <c r="E65" s="41">
        <v>342.72</v>
      </c>
      <c r="F65" s="41">
        <f t="shared" si="12"/>
        <v>684.21243409569274</v>
      </c>
      <c r="G65" s="41">
        <f t="shared" si="13"/>
        <v>396.53249999999997</v>
      </c>
      <c r="H65" s="41" t="str">
        <f t="shared" si="14"/>
        <v>Eligible</v>
      </c>
      <c r="I65" s="41">
        <f t="shared" si="15"/>
        <v>287.67993409569277</v>
      </c>
      <c r="J65" s="63">
        <f>VLOOKUP(A65,'[1]Table 2'!$A$3:$B$154,2,FALSE)</f>
        <v>78.59</v>
      </c>
      <c r="K65" s="41">
        <f t="shared" si="16"/>
        <v>0</v>
      </c>
      <c r="L65" s="43">
        <f t="shared" si="22"/>
        <v>0.54766550522648083</v>
      </c>
      <c r="M65" s="43">
        <f t="shared" si="23"/>
        <v>0.27383275261324042</v>
      </c>
      <c r="N65" s="44">
        <f>VLOOKUP(A65,'[1]BRMA LA Names'!$A$2:$B$153,2,FALSE)</f>
        <v>1141.0883610962894</v>
      </c>
      <c r="O65" s="45">
        <f t="shared" si="24"/>
        <v>1.9879588172409224</v>
      </c>
      <c r="P65" s="45">
        <f t="shared" si="25"/>
        <v>0.99397940862046119</v>
      </c>
      <c r="Q65" s="46">
        <f t="shared" si="21"/>
        <v>0.32965604026845641</v>
      </c>
      <c r="R65" s="46">
        <f>VLOOKUP(B65,[2]Sheet1!$B$3:$C$15,2,FALSE)</f>
        <v>0.3508700622168312</v>
      </c>
      <c r="S65" s="5"/>
      <c r="T65" s="5"/>
      <c r="U65" s="38"/>
      <c r="V65" s="38"/>
    </row>
    <row r="66" spans="1:22" ht="16.5" thickTop="1" thickBot="1" x14ac:dyDescent="0.3">
      <c r="A66" s="64" t="s">
        <v>43</v>
      </c>
      <c r="B66" s="62" t="s">
        <v>44</v>
      </c>
      <c r="C66" s="41">
        <f>VLOOKUP($A66,'[1]LHA Rates 2020 C19 uprate'!$A$3:$D$172,3,FALSE)</f>
        <v>105.82</v>
      </c>
      <c r="D66" s="41">
        <f>VLOOKUP($A66,'[1]LHA Rates 2020 C19 uprate'!$A$3:$D$172,4,FALSE)</f>
        <v>459.81332709003954</v>
      </c>
      <c r="E66" s="41">
        <v>342.72</v>
      </c>
      <c r="F66" s="41">
        <f t="shared" si="12"/>
        <v>802.53332709003962</v>
      </c>
      <c r="G66" s="41">
        <f t="shared" si="13"/>
        <v>396.53249999999997</v>
      </c>
      <c r="H66" s="41" t="str">
        <f t="shared" si="14"/>
        <v>Eligible</v>
      </c>
      <c r="I66" s="41">
        <f t="shared" si="15"/>
        <v>406.00082709003965</v>
      </c>
      <c r="J66" s="63">
        <f>VLOOKUP(A66,'[1]Table 2'!$A$3:$B$154,2,FALSE)</f>
        <v>105.82</v>
      </c>
      <c r="K66" s="41">
        <f t="shared" si="16"/>
        <v>0</v>
      </c>
      <c r="L66" s="43">
        <f t="shared" si="22"/>
        <v>0.73742160278745639</v>
      </c>
      <c r="M66" s="43">
        <f t="shared" si="23"/>
        <v>0.36871080139372819</v>
      </c>
      <c r="N66" s="44">
        <f>VLOOKUP(A66,'[1]BRMA LA Names'!$A$2:$B$153,2,FALSE)</f>
        <v>1320</v>
      </c>
      <c r="O66" s="45">
        <f t="shared" si="24"/>
        <v>2.2996515679442511</v>
      </c>
      <c r="P66" s="45">
        <f t="shared" si="25"/>
        <v>1.1498257839721255</v>
      </c>
      <c r="Q66" s="46">
        <f t="shared" si="21"/>
        <v>0.44387583892617444</v>
      </c>
      <c r="R66" s="46">
        <f>VLOOKUP(B66,[2]Sheet1!$B$3:$C$15,2,FALSE)</f>
        <v>0.31126051422229023</v>
      </c>
      <c r="S66" s="5"/>
      <c r="T66" s="5"/>
      <c r="U66" s="38"/>
      <c r="V66" s="38"/>
    </row>
    <row r="67" spans="1:22" ht="14.25" thickTop="1" thickBot="1" x14ac:dyDescent="0.25">
      <c r="A67" s="5" t="s">
        <v>46</v>
      </c>
      <c r="B67" s="62" t="s">
        <v>47</v>
      </c>
      <c r="C67" s="41">
        <f>VLOOKUP($A67,'[1]LHA Rates 2020 C19 uprate'!$A$3:$D$172,3,FALSE)</f>
        <v>79.569999999999993</v>
      </c>
      <c r="D67" s="41">
        <f>VLOOKUP($A67,'[1]LHA Rates 2020 C19 uprate'!$A$3:$D$172,4,FALSE)</f>
        <v>345.75076957620905</v>
      </c>
      <c r="E67" s="41">
        <v>342.72</v>
      </c>
      <c r="F67" s="41">
        <f t="shared" ref="F67:F98" si="26">D67+E67</f>
        <v>688.47076957620902</v>
      </c>
      <c r="G67" s="41">
        <f t="shared" ref="G67:G98" si="27">($AB$7*0.63)</f>
        <v>396.53249999999997</v>
      </c>
      <c r="H67" s="41" t="str">
        <f t="shared" ref="H67:H98" si="28">IF(F67&gt;G67,"Eligible","Not Elibilbe")</f>
        <v>Eligible</v>
      </c>
      <c r="I67" s="41">
        <f t="shared" ref="I67:I98" si="29">F67-G67</f>
        <v>291.93826957620905</v>
      </c>
      <c r="J67" s="63">
        <f>VLOOKUP(A67,'[1]Table 2'!$A$3:$B$154,2,FALSE)</f>
        <v>79.569999999999993</v>
      </c>
      <c r="K67" s="41">
        <f t="shared" ref="K67:K98" si="30">C67-J67</f>
        <v>0</v>
      </c>
      <c r="L67" s="43">
        <f t="shared" si="22"/>
        <v>0.55449477351916376</v>
      </c>
      <c r="M67" s="43">
        <f t="shared" si="23"/>
        <v>0.27724738675958188</v>
      </c>
      <c r="N67" s="44">
        <f>VLOOKUP(A67,'[1]BRMA LA Names'!$A$2:$B$153,2,FALSE)</f>
        <v>826.80813845463535</v>
      </c>
      <c r="O67" s="45">
        <f t="shared" si="24"/>
        <v>1.4404322969592951</v>
      </c>
      <c r="P67" s="45">
        <f t="shared" si="25"/>
        <v>0.72021614847964754</v>
      </c>
      <c r="Q67" s="46">
        <f t="shared" ref="Q67:Q98" si="31">$C67/$Z$1</f>
        <v>0.3337667785234899</v>
      </c>
      <c r="R67" s="46">
        <f>VLOOKUP(B67,[2]Sheet1!$B$3:$C$15,2,FALSE)</f>
        <v>0.35227920610439672</v>
      </c>
      <c r="S67" s="5"/>
      <c r="T67" s="5"/>
      <c r="U67" s="38"/>
      <c r="V67" s="38"/>
    </row>
    <row r="68" spans="1:22" ht="14.25" thickTop="1" thickBot="1" x14ac:dyDescent="0.25">
      <c r="A68" s="5" t="s">
        <v>53</v>
      </c>
      <c r="B68" s="62" t="s">
        <v>50</v>
      </c>
      <c r="C68" s="41">
        <f>VLOOKUP($A68,'[1]LHA Rates 2020 C19 uprate'!$A$3:$D$172,3,FALSE)</f>
        <v>60.18</v>
      </c>
      <c r="D68" s="41">
        <f>VLOOKUP($A68,'[1]LHA Rates 2020 C19 uprate'!$A$3:$D$172,4,FALSE)</f>
        <v>261.49656042599304</v>
      </c>
      <c r="E68" s="41">
        <v>342.72</v>
      </c>
      <c r="F68" s="41">
        <f t="shared" si="26"/>
        <v>604.21656042599307</v>
      </c>
      <c r="G68" s="41">
        <f t="shared" si="27"/>
        <v>396.53249999999997</v>
      </c>
      <c r="H68" s="41" t="str">
        <f t="shared" si="28"/>
        <v>Eligible</v>
      </c>
      <c r="I68" s="41">
        <f t="shared" si="29"/>
        <v>207.6840604259931</v>
      </c>
      <c r="J68" s="63">
        <f>VLOOKUP(A68,'[1]Table 2'!$A$3:$B$154,2,FALSE)</f>
        <v>60.18</v>
      </c>
      <c r="K68" s="41">
        <f t="shared" si="30"/>
        <v>0</v>
      </c>
      <c r="L68" s="43">
        <f t="shared" si="22"/>
        <v>0.41937282229965156</v>
      </c>
      <c r="M68" s="43">
        <f t="shared" si="23"/>
        <v>0.20968641114982578</v>
      </c>
      <c r="N68" s="44">
        <f>VLOOKUP(A68,'[1]BRMA LA Names'!$A$2:$B$153,2,FALSE)</f>
        <v>560.86184309933481</v>
      </c>
      <c r="O68" s="45">
        <f t="shared" si="24"/>
        <v>0.97711122491173308</v>
      </c>
      <c r="P68" s="45">
        <f t="shared" si="25"/>
        <v>0.48855561245586654</v>
      </c>
      <c r="Q68" s="46">
        <f t="shared" si="31"/>
        <v>0.25243288590604024</v>
      </c>
      <c r="R68" s="46">
        <f>VLOOKUP(B68,[2]Sheet1!$B$3:$C$15,2,FALSE)</f>
        <v>0.26242329205386095</v>
      </c>
      <c r="S68" s="5"/>
      <c r="T68" s="5"/>
      <c r="U68" s="38"/>
      <c r="V68" s="38"/>
    </row>
    <row r="69" spans="1:22" ht="14.25" thickTop="1" thickBot="1" x14ac:dyDescent="0.25">
      <c r="A69" s="5" t="s">
        <v>56</v>
      </c>
      <c r="B69" s="5" t="s">
        <v>57</v>
      </c>
      <c r="C69" s="41">
        <f>VLOOKUP($A69,'[1]LHA Rates 2020 C19 uprate'!$A$3:$D$172,3,FALSE)</f>
        <v>66.739999999999995</v>
      </c>
      <c r="D69" s="41">
        <f>VLOOKUP($A69,'[1]LHA Rates 2020 C19 uprate'!$A$3:$D$172,4,FALSE)</f>
        <v>290.00133670373498</v>
      </c>
      <c r="E69" s="41">
        <v>342.72</v>
      </c>
      <c r="F69" s="41">
        <f t="shared" si="26"/>
        <v>632.72133670373501</v>
      </c>
      <c r="G69" s="41">
        <f t="shared" si="27"/>
        <v>396.53249999999997</v>
      </c>
      <c r="H69" s="41" t="str">
        <f t="shared" si="28"/>
        <v>Eligible</v>
      </c>
      <c r="I69" s="41">
        <f t="shared" si="29"/>
        <v>236.18883670373503</v>
      </c>
      <c r="J69" s="63">
        <f>VLOOKUP(A69,'[1]Table 2'!$A$3:$B$154,2,FALSE)</f>
        <v>66.739999999999995</v>
      </c>
      <c r="K69" s="41">
        <f t="shared" si="30"/>
        <v>0</v>
      </c>
      <c r="L69" s="43">
        <f t="shared" si="22"/>
        <v>0.46508710801393727</v>
      </c>
      <c r="M69" s="43">
        <f t="shared" si="23"/>
        <v>0.23254355400696863</v>
      </c>
      <c r="N69" s="44">
        <f>VLOOKUP(A69,'[1]BRMA LA Names'!$A$2:$B$153,2,FALSE)</f>
        <v>575.02436292289804</v>
      </c>
      <c r="O69" s="45">
        <f t="shared" si="24"/>
        <v>1.0017846043952927</v>
      </c>
      <c r="P69" s="45">
        <f t="shared" si="25"/>
        <v>0.50089230219764636</v>
      </c>
      <c r="Q69" s="46">
        <f t="shared" si="31"/>
        <v>0.27994966442953018</v>
      </c>
      <c r="R69" s="46">
        <f>VLOOKUP(B69,[2]Sheet1!$B$3:$C$15,2,FALSE)</f>
        <v>0.23497217960382227</v>
      </c>
      <c r="S69" s="5"/>
      <c r="T69" s="5"/>
      <c r="U69" s="38"/>
      <c r="V69" s="38"/>
    </row>
    <row r="70" spans="1:22" ht="14.25" thickTop="1" thickBot="1" x14ac:dyDescent="0.25">
      <c r="A70" s="5" t="s">
        <v>58</v>
      </c>
      <c r="B70" s="5" t="s">
        <v>44</v>
      </c>
      <c r="C70" s="41">
        <f>VLOOKUP($A70,'[1]LHA Rates 2020 C19 uprate'!$A$3:$D$172,3,FALSE)</f>
        <v>76.5</v>
      </c>
      <c r="D70" s="41">
        <f>VLOOKUP($A70,'[1]LHA Rates 2020 C19 uprate'!$A$3:$D$172,4,FALSE)</f>
        <v>332.41088189744875</v>
      </c>
      <c r="E70" s="41">
        <v>342.72</v>
      </c>
      <c r="F70" s="41">
        <f t="shared" si="26"/>
        <v>675.13088189744872</v>
      </c>
      <c r="G70" s="41">
        <f t="shared" si="27"/>
        <v>396.53249999999997</v>
      </c>
      <c r="H70" s="41" t="str">
        <f t="shared" si="28"/>
        <v>Eligible</v>
      </c>
      <c r="I70" s="41">
        <f t="shared" si="29"/>
        <v>278.59838189744875</v>
      </c>
      <c r="J70" s="63">
        <f>VLOOKUP(A70,'[1]Table 2'!$A$3:$B$154,2,FALSE)</f>
        <v>76.5</v>
      </c>
      <c r="K70" s="41">
        <f t="shared" si="30"/>
        <v>0</v>
      </c>
      <c r="L70" s="43">
        <f t="shared" si="22"/>
        <v>0.5331010452961672</v>
      </c>
      <c r="M70" s="43">
        <f t="shared" si="23"/>
        <v>0.2665505226480836</v>
      </c>
      <c r="N70" s="44">
        <f>VLOOKUP(A70,'[1]BRMA LA Names'!$A$2:$B$153,2,FALSE)</f>
        <v>876.42637892447522</v>
      </c>
      <c r="O70" s="45">
        <f t="shared" si="24"/>
        <v>1.5268752246070998</v>
      </c>
      <c r="P70" s="45">
        <f t="shared" si="25"/>
        <v>0.7634376123035499</v>
      </c>
      <c r="Q70" s="46">
        <f t="shared" si="31"/>
        <v>0.32088926174496646</v>
      </c>
      <c r="R70" s="46">
        <f>VLOOKUP(B70,[2]Sheet1!$B$3:$C$15,2,FALSE)</f>
        <v>0.31126051422229023</v>
      </c>
      <c r="S70" s="5"/>
      <c r="T70" s="5"/>
      <c r="U70" s="38"/>
      <c r="V70" s="38"/>
    </row>
    <row r="71" spans="1:22" ht="14.25" thickTop="1" thickBot="1" x14ac:dyDescent="0.25">
      <c r="A71" s="62" t="s">
        <v>64</v>
      </c>
      <c r="B71" s="5" t="s">
        <v>47</v>
      </c>
      <c r="C71" s="41">
        <f>VLOOKUP($A71,'[1]LHA Rates 2020 C19 uprate'!$A$3:$D$172,3,FALSE)</f>
        <v>82.85</v>
      </c>
      <c r="D71" s="41">
        <f>VLOOKUP($A71,'[1]LHA Rates 2020 C19 uprate'!$A$3:$D$172,4,FALSE)</f>
        <v>360.00315771508008</v>
      </c>
      <c r="E71" s="41">
        <v>342.72</v>
      </c>
      <c r="F71" s="41">
        <f t="shared" si="26"/>
        <v>702.72315771508011</v>
      </c>
      <c r="G71" s="41">
        <f t="shared" si="27"/>
        <v>396.53249999999997</v>
      </c>
      <c r="H71" s="41" t="str">
        <f t="shared" si="28"/>
        <v>Eligible</v>
      </c>
      <c r="I71" s="41">
        <f t="shared" si="29"/>
        <v>306.19065771508014</v>
      </c>
      <c r="J71" s="63">
        <f>VLOOKUP(A71,'[1]Table 2'!$A$3:$B$154,2,FALSE)</f>
        <v>82.85</v>
      </c>
      <c r="K71" s="41">
        <f t="shared" si="30"/>
        <v>0</v>
      </c>
      <c r="L71" s="43">
        <f t="shared" si="22"/>
        <v>0.57735191637630656</v>
      </c>
      <c r="M71" s="43">
        <f t="shared" si="23"/>
        <v>0.28867595818815328</v>
      </c>
      <c r="N71" s="44">
        <f>VLOOKUP(A71,'[1]BRMA LA Names'!$A$2:$B$153,2,FALSE)</f>
        <v>825.82323689287875</v>
      </c>
      <c r="O71" s="45">
        <f t="shared" si="24"/>
        <v>1.4387164405799282</v>
      </c>
      <c r="P71" s="45">
        <f t="shared" si="25"/>
        <v>0.7193582202899641</v>
      </c>
      <c r="Q71" s="46">
        <f t="shared" si="31"/>
        <v>0.34752516778523485</v>
      </c>
      <c r="R71" s="46">
        <f>VLOOKUP(B71,[2]Sheet1!$B$3:$C$15,2,FALSE)</f>
        <v>0.35227920610439672</v>
      </c>
      <c r="S71" s="5"/>
      <c r="T71" s="5"/>
      <c r="U71" s="38"/>
      <c r="V71" s="38"/>
    </row>
    <row r="72" spans="1:22" ht="14.25" thickTop="1" thickBot="1" x14ac:dyDescent="0.25">
      <c r="A72" s="5" t="s">
        <v>65</v>
      </c>
      <c r="B72" s="5" t="s">
        <v>47</v>
      </c>
      <c r="C72" s="41">
        <f>VLOOKUP($A72,'[1]LHA Rates 2020 C19 uprate'!$A$3:$D$172,3,FALSE)</f>
        <v>97</v>
      </c>
      <c r="D72" s="41">
        <f>VLOOKUP($A72,'[1]LHA Rates 2020 C19 uprate'!$A$3:$D$172,4,FALSE)</f>
        <v>421.48830776539251</v>
      </c>
      <c r="E72" s="41">
        <v>342.72</v>
      </c>
      <c r="F72" s="41">
        <f t="shared" si="26"/>
        <v>764.20830776539253</v>
      </c>
      <c r="G72" s="41">
        <f t="shared" si="27"/>
        <v>396.53249999999997</v>
      </c>
      <c r="H72" s="41" t="str">
        <f t="shared" si="28"/>
        <v>Eligible</v>
      </c>
      <c r="I72" s="41">
        <f t="shared" si="29"/>
        <v>367.67580776539256</v>
      </c>
      <c r="J72" s="63">
        <f>VLOOKUP(A72,'[1]Table 2'!$A$3:$B$154,2,FALSE)</f>
        <v>97</v>
      </c>
      <c r="K72" s="41">
        <f t="shared" si="30"/>
        <v>0</v>
      </c>
      <c r="L72" s="43">
        <f t="shared" si="22"/>
        <v>0.6759581881533101</v>
      </c>
      <c r="M72" s="43">
        <f t="shared" si="23"/>
        <v>0.33797909407665505</v>
      </c>
      <c r="N72" s="44">
        <f>VLOOKUP(A72,'[1]BRMA LA Names'!$A$2:$B$153,2,FALSE)</f>
        <v>1220.3134228057845</v>
      </c>
      <c r="O72" s="45">
        <f t="shared" si="24"/>
        <v>2.125981572832377</v>
      </c>
      <c r="P72" s="45">
        <f t="shared" si="25"/>
        <v>1.0629907864161885</v>
      </c>
      <c r="Q72" s="46">
        <f t="shared" si="31"/>
        <v>0.40687919463087246</v>
      </c>
      <c r="R72" s="46">
        <f>VLOOKUP(B72,[2]Sheet1!$B$3:$C$15,2,FALSE)</f>
        <v>0.35227920610439672</v>
      </c>
      <c r="S72" s="5"/>
      <c r="T72" s="5"/>
      <c r="U72" s="38"/>
      <c r="V72" s="38"/>
    </row>
    <row r="73" spans="1:22" ht="14.25" thickTop="1" thickBot="1" x14ac:dyDescent="0.25">
      <c r="A73" s="5" t="s">
        <v>66</v>
      </c>
      <c r="B73" s="5" t="s">
        <v>28</v>
      </c>
      <c r="C73" s="41">
        <f>VLOOKUP($A73,'[1]LHA Rates 2020 C19 uprate'!$A$3:$D$172,3,FALSE)</f>
        <v>78.59</v>
      </c>
      <c r="D73" s="41">
        <f>VLOOKUP($A73,'[1]LHA Rates 2020 C19 uprate'!$A$3:$D$172,4,FALSE)</f>
        <v>341.49243409569277</v>
      </c>
      <c r="E73" s="41">
        <v>342.72</v>
      </c>
      <c r="F73" s="41">
        <f t="shared" si="26"/>
        <v>684.21243409569274</v>
      </c>
      <c r="G73" s="41">
        <f t="shared" si="27"/>
        <v>396.53249999999997</v>
      </c>
      <c r="H73" s="41" t="str">
        <f t="shared" si="28"/>
        <v>Eligible</v>
      </c>
      <c r="I73" s="41">
        <f t="shared" si="29"/>
        <v>287.67993409569277</v>
      </c>
      <c r="J73" s="63">
        <f>VLOOKUP(A73,'[1]Table 2'!$A$3:$B$154,2,FALSE)</f>
        <v>78.59</v>
      </c>
      <c r="K73" s="41">
        <f t="shared" si="30"/>
        <v>0</v>
      </c>
      <c r="L73" s="43">
        <f t="shared" si="22"/>
        <v>0.54766550522648083</v>
      </c>
      <c r="M73" s="43">
        <f t="shared" si="23"/>
        <v>0.27383275261324042</v>
      </c>
      <c r="N73" s="44">
        <f>VLOOKUP(A73,'[1]BRMA LA Names'!$A$2:$B$153,2,FALSE)</f>
        <v>718.35320752756729</v>
      </c>
      <c r="O73" s="45">
        <f t="shared" si="24"/>
        <v>1.2514864242640544</v>
      </c>
      <c r="P73" s="45">
        <f t="shared" si="25"/>
        <v>0.62574321213202722</v>
      </c>
      <c r="Q73" s="46">
        <f t="shared" si="31"/>
        <v>0.32965604026845641</v>
      </c>
      <c r="R73" s="46">
        <f>VLOOKUP(B73,[2]Sheet1!$B$3:$C$15,2,FALSE)</f>
        <v>0.3508700622168312</v>
      </c>
      <c r="S73" s="5"/>
      <c r="T73" s="5"/>
      <c r="U73" s="38"/>
      <c r="V73" s="38"/>
    </row>
    <row r="74" spans="1:22" ht="14.25" thickTop="1" thickBot="1" x14ac:dyDescent="0.25">
      <c r="A74" s="5" t="s">
        <v>68</v>
      </c>
      <c r="B74" s="5" t="s">
        <v>57</v>
      </c>
      <c r="C74" s="41">
        <f>VLOOKUP($A74,'[1]LHA Rates 2020 C19 uprate'!$A$3:$D$172,3,FALSE)</f>
        <v>66.5</v>
      </c>
      <c r="D74" s="41">
        <f>VLOOKUP($A74,'[1]LHA Rates 2020 C19 uprate'!$A$3:$D$172,4,FALSE)</f>
        <v>288.95847903503716</v>
      </c>
      <c r="E74" s="41">
        <v>342.72</v>
      </c>
      <c r="F74" s="41">
        <f t="shared" si="26"/>
        <v>631.67847903503718</v>
      </c>
      <c r="G74" s="41">
        <f t="shared" si="27"/>
        <v>396.53249999999997</v>
      </c>
      <c r="H74" s="41" t="str">
        <f t="shared" si="28"/>
        <v>Eligible</v>
      </c>
      <c r="I74" s="41">
        <f t="shared" si="29"/>
        <v>235.14597903503721</v>
      </c>
      <c r="J74" s="63">
        <f>VLOOKUP(A74,'[1]Table 2'!$A$3:$B$154,2,FALSE)</f>
        <v>66.5</v>
      </c>
      <c r="K74" s="41">
        <f t="shared" si="30"/>
        <v>0</v>
      </c>
      <c r="L74" s="43">
        <f t="shared" si="22"/>
        <v>0.46341463414634149</v>
      </c>
      <c r="M74" s="43">
        <f t="shared" si="23"/>
        <v>0.23170731707317074</v>
      </c>
      <c r="N74" s="44">
        <f>VLOOKUP(A74,'[1]BRMA LA Names'!$A$2:$B$153,2,FALSE)</f>
        <v>561.26186061681153</v>
      </c>
      <c r="O74" s="45">
        <f t="shared" si="24"/>
        <v>0.9778081195414835</v>
      </c>
      <c r="P74" s="45">
        <f t="shared" si="25"/>
        <v>0.48890405977074175</v>
      </c>
      <c r="Q74" s="46">
        <f t="shared" si="31"/>
        <v>0.27894295302013422</v>
      </c>
      <c r="R74" s="46">
        <f>VLOOKUP(B74,[2]Sheet1!$B$3:$C$15,2,FALSE)</f>
        <v>0.23497217960382227</v>
      </c>
      <c r="S74" s="5"/>
      <c r="T74" s="5"/>
      <c r="U74" s="38"/>
      <c r="V74" s="38"/>
    </row>
    <row r="75" spans="1:22" ht="14.25" thickTop="1" thickBot="1" x14ac:dyDescent="0.25">
      <c r="A75" s="5" t="s">
        <v>73</v>
      </c>
      <c r="B75" s="5" t="s">
        <v>47</v>
      </c>
      <c r="C75" s="41">
        <f>VLOOKUP($A75,'[1]LHA Rates 2020 C19 uprate'!$A$3:$D$172,3,FALSE)</f>
        <v>90.1</v>
      </c>
      <c r="D75" s="41">
        <f>VLOOKUP($A75,'[1]LHA Rates 2020 C19 uprate'!$A$3:$D$172,4,FALSE)</f>
        <v>391.50614979032849</v>
      </c>
      <c r="E75" s="41">
        <v>342.72</v>
      </c>
      <c r="F75" s="41">
        <f t="shared" si="26"/>
        <v>734.22614979032846</v>
      </c>
      <c r="G75" s="41">
        <f t="shared" si="27"/>
        <v>396.53249999999997</v>
      </c>
      <c r="H75" s="41" t="str">
        <f t="shared" si="28"/>
        <v>Eligible</v>
      </c>
      <c r="I75" s="41">
        <f t="shared" si="29"/>
        <v>337.69364979032849</v>
      </c>
      <c r="J75" s="63">
        <f>VLOOKUP(A75,'[1]Table 2'!$A$3:$B$154,2,FALSE)</f>
        <v>90.1</v>
      </c>
      <c r="K75" s="41">
        <f t="shared" si="30"/>
        <v>0</v>
      </c>
      <c r="L75" s="43">
        <f t="shared" si="22"/>
        <v>0.62787456445993028</v>
      </c>
      <c r="M75" s="43">
        <f t="shared" si="23"/>
        <v>0.31393728222996514</v>
      </c>
      <c r="N75" s="44">
        <f>VLOOKUP(A75,'[1]BRMA LA Names'!$A$2:$B$153,2,FALSE)</f>
        <v>924.19894109318193</v>
      </c>
      <c r="O75" s="45">
        <f t="shared" si="24"/>
        <v>1.6101026848313273</v>
      </c>
      <c r="P75" s="45">
        <f t="shared" si="25"/>
        <v>0.80505134241566367</v>
      </c>
      <c r="Q75" s="46">
        <f t="shared" si="31"/>
        <v>0.37793624161073824</v>
      </c>
      <c r="R75" s="46">
        <f>VLOOKUP(B75,[2]Sheet1!$B$3:$C$15,2,FALSE)</f>
        <v>0.35227920610439672</v>
      </c>
      <c r="S75" s="5"/>
      <c r="T75" s="5"/>
      <c r="U75" s="38"/>
      <c r="V75" s="38"/>
    </row>
    <row r="76" spans="1:22" ht="14.25" thickTop="1" thickBot="1" x14ac:dyDescent="0.25">
      <c r="A76" s="5" t="s">
        <v>74</v>
      </c>
      <c r="B76" s="5" t="s">
        <v>44</v>
      </c>
      <c r="C76" s="41">
        <f>VLOOKUP($A76,'[1]LHA Rates 2020 C19 uprate'!$A$3:$D$172,3,FALSE)</f>
        <v>78.59</v>
      </c>
      <c r="D76" s="41">
        <f>VLOOKUP($A76,'[1]LHA Rates 2020 C19 uprate'!$A$3:$D$172,4,FALSE)</f>
        <v>341.49243409569277</v>
      </c>
      <c r="E76" s="41">
        <v>342.72</v>
      </c>
      <c r="F76" s="41">
        <f t="shared" si="26"/>
        <v>684.21243409569274</v>
      </c>
      <c r="G76" s="41">
        <f t="shared" si="27"/>
        <v>396.53249999999997</v>
      </c>
      <c r="H76" s="41" t="str">
        <f t="shared" si="28"/>
        <v>Eligible</v>
      </c>
      <c r="I76" s="41">
        <f t="shared" si="29"/>
        <v>287.67993409569277</v>
      </c>
      <c r="J76" s="63">
        <f>VLOOKUP(A76,'[1]Table 2'!$A$3:$B$154,2,FALSE)</f>
        <v>78.59</v>
      </c>
      <c r="K76" s="41">
        <f t="shared" si="30"/>
        <v>0</v>
      </c>
      <c r="L76" s="43">
        <f t="shared" si="22"/>
        <v>0.54766550522648083</v>
      </c>
      <c r="M76" s="43">
        <f t="shared" si="23"/>
        <v>0.27383275261324042</v>
      </c>
      <c r="N76" s="44">
        <f>VLOOKUP(A76,'[1]BRMA LA Names'!$A$2:$B$153,2,FALSE)</f>
        <v>801.87026373620256</v>
      </c>
      <c r="O76" s="45">
        <f t="shared" si="24"/>
        <v>1.3969865221885063</v>
      </c>
      <c r="P76" s="45">
        <f t="shared" si="25"/>
        <v>0.69849326109425314</v>
      </c>
      <c r="Q76" s="46">
        <f t="shared" si="31"/>
        <v>0.32965604026845641</v>
      </c>
      <c r="R76" s="46">
        <f>VLOOKUP(B76,[2]Sheet1!$B$3:$C$15,2,FALSE)</f>
        <v>0.31126051422229023</v>
      </c>
      <c r="S76" s="5"/>
      <c r="T76" s="5"/>
      <c r="U76" s="38"/>
      <c r="V76" s="38"/>
    </row>
    <row r="77" spans="1:22" ht="14.25" thickTop="1" thickBot="1" x14ac:dyDescent="0.25">
      <c r="A77" s="5" t="s">
        <v>75</v>
      </c>
      <c r="B77" s="5" t="s">
        <v>28</v>
      </c>
      <c r="C77" s="41">
        <f>VLOOKUP($A77,'[1]LHA Rates 2020 C19 uprate'!$A$3:$D$172,3,FALSE)</f>
        <v>78.02</v>
      </c>
      <c r="D77" s="41">
        <f>VLOOKUP($A77,'[1]LHA Rates 2020 C19 uprate'!$A$3:$D$172,4,FALSE)</f>
        <v>339.01564713253532</v>
      </c>
      <c r="E77" s="41">
        <v>342.72</v>
      </c>
      <c r="F77" s="41">
        <f t="shared" si="26"/>
        <v>681.73564713253541</v>
      </c>
      <c r="G77" s="41">
        <f t="shared" si="27"/>
        <v>396.53249999999997</v>
      </c>
      <c r="H77" s="41" t="str">
        <f t="shared" si="28"/>
        <v>Eligible</v>
      </c>
      <c r="I77" s="41">
        <f t="shared" si="29"/>
        <v>285.20314713253543</v>
      </c>
      <c r="J77" s="63">
        <f>VLOOKUP(A77,'[1]Table 2'!$A$3:$B$154,2,FALSE)</f>
        <v>78.02</v>
      </c>
      <c r="K77" s="41">
        <f t="shared" si="30"/>
        <v>0</v>
      </c>
      <c r="L77" s="43">
        <f t="shared" si="22"/>
        <v>0.54369337979094079</v>
      </c>
      <c r="M77" s="43">
        <f t="shared" si="23"/>
        <v>0.27184668989547039</v>
      </c>
      <c r="N77" s="44">
        <f>VLOOKUP(A77,'[1]BRMA LA Names'!$A$2:$B$153,2,FALSE)</f>
        <v>871.45112931881931</v>
      </c>
      <c r="O77" s="45">
        <f t="shared" si="24"/>
        <v>1.5182075423672809</v>
      </c>
      <c r="P77" s="45">
        <f t="shared" si="25"/>
        <v>0.75910377118364047</v>
      </c>
      <c r="Q77" s="46">
        <f t="shared" si="31"/>
        <v>0.3272651006711409</v>
      </c>
      <c r="R77" s="46">
        <f>VLOOKUP(B77,[2]Sheet1!$B$3:$C$15,2,FALSE)</f>
        <v>0.3508700622168312</v>
      </c>
      <c r="S77" s="5"/>
      <c r="T77" s="5"/>
      <c r="U77" s="38"/>
      <c r="V77" s="38"/>
    </row>
    <row r="78" spans="1:22" ht="14.25" thickTop="1" thickBot="1" x14ac:dyDescent="0.25">
      <c r="A78" s="5" t="s">
        <v>79</v>
      </c>
      <c r="B78" s="5" t="s">
        <v>44</v>
      </c>
      <c r="C78" s="41">
        <f>VLOOKUP($A78,'[1]LHA Rates 2020 C19 uprate'!$A$3:$D$172,3,FALSE)</f>
        <v>89.75</v>
      </c>
      <c r="D78" s="41">
        <f>VLOOKUP($A78,'[1]LHA Rates 2020 C19 uprate'!$A$3:$D$172,4,FALSE)</f>
        <v>389.98531569014409</v>
      </c>
      <c r="E78" s="41">
        <v>342.72</v>
      </c>
      <c r="F78" s="41">
        <f t="shared" si="26"/>
        <v>732.70531569014406</v>
      </c>
      <c r="G78" s="41">
        <f t="shared" si="27"/>
        <v>396.53249999999997</v>
      </c>
      <c r="H78" s="41" t="str">
        <f t="shared" si="28"/>
        <v>Eligible</v>
      </c>
      <c r="I78" s="41">
        <f t="shared" si="29"/>
        <v>336.17281569014409</v>
      </c>
      <c r="J78" s="42">
        <f>VLOOKUP(A78,'[1]Table 2'!$A$3:$B$154,2,FALSE)</f>
        <v>89.75</v>
      </c>
      <c r="K78" s="41">
        <f t="shared" si="30"/>
        <v>0</v>
      </c>
      <c r="L78" s="43">
        <f t="shared" si="22"/>
        <v>0.62543554006968638</v>
      </c>
      <c r="M78" s="43">
        <f t="shared" si="23"/>
        <v>0.31271777003484319</v>
      </c>
      <c r="N78" s="44"/>
      <c r="O78" s="45"/>
      <c r="P78" s="45"/>
      <c r="Q78" s="46">
        <f t="shared" si="31"/>
        <v>0.37646812080536912</v>
      </c>
      <c r="R78" s="47">
        <f>VLOOKUP(B78,[2]Sheet1!$B$3:$C$15,2,FALSE)</f>
        <v>0.31126051422229023</v>
      </c>
      <c r="S78" s="1"/>
      <c r="T78" s="1"/>
    </row>
    <row r="79" spans="1:22" ht="14.25" thickTop="1" thickBot="1" x14ac:dyDescent="0.25">
      <c r="A79" s="5" t="s">
        <v>80</v>
      </c>
      <c r="B79" s="5" t="s">
        <v>47</v>
      </c>
      <c r="C79" s="41">
        <f>VLOOKUP($A79,'[1]LHA Rates 2020 C19 uprate'!$A$3:$D$172,3,FALSE)</f>
        <v>71.34</v>
      </c>
      <c r="D79" s="41">
        <f>VLOOKUP($A79,'[1]LHA Rates 2020 C19 uprate'!$A$3:$D$172,4,FALSE)</f>
        <v>309.98944202044436</v>
      </c>
      <c r="E79" s="41">
        <v>342.72</v>
      </c>
      <c r="F79" s="41">
        <f t="shared" si="26"/>
        <v>652.70944202044438</v>
      </c>
      <c r="G79" s="41">
        <f t="shared" si="27"/>
        <v>396.53249999999997</v>
      </c>
      <c r="H79" s="41" t="str">
        <f t="shared" si="28"/>
        <v>Eligible</v>
      </c>
      <c r="I79" s="41">
        <f t="shared" si="29"/>
        <v>256.17694202044441</v>
      </c>
      <c r="J79" s="63">
        <f>VLOOKUP(A79,'[1]Table 2'!$A$3:$B$154,2,FALSE)</f>
        <v>71.34</v>
      </c>
      <c r="K79" s="41">
        <f t="shared" si="30"/>
        <v>0</v>
      </c>
      <c r="L79" s="43">
        <f t="shared" si="22"/>
        <v>0.49714285714285716</v>
      </c>
      <c r="M79" s="43">
        <f t="shared" si="23"/>
        <v>0.24857142857142858</v>
      </c>
      <c r="N79" s="44">
        <f>VLOOKUP(A79,'[1]BRMA LA Names'!$A$2:$B$153,2,FALSE)</f>
        <v>765.88708544296094</v>
      </c>
      <c r="O79" s="45">
        <f t="shared" ref="O79:O94" si="32">(N79/4)/(8.2*17.5)</f>
        <v>1.3342980582629982</v>
      </c>
      <c r="P79" s="45">
        <f t="shared" ref="P79:P94" si="33">(N79/4)/(8.2*35)</f>
        <v>0.66714902913149909</v>
      </c>
      <c r="Q79" s="46">
        <f t="shared" si="31"/>
        <v>0.29924496644295301</v>
      </c>
      <c r="R79" s="46">
        <f>VLOOKUP(B79,[2]Sheet1!$B$3:$C$15,2,FALSE)</f>
        <v>0.35227920610439672</v>
      </c>
      <c r="S79" s="5"/>
      <c r="T79" s="5"/>
    </row>
    <row r="80" spans="1:22" ht="14.25" thickTop="1" thickBot="1" x14ac:dyDescent="0.25">
      <c r="A80" s="5" t="s">
        <v>81</v>
      </c>
      <c r="B80" s="5" t="s">
        <v>50</v>
      </c>
      <c r="C80" s="41">
        <f>VLOOKUP($A80,'[1]LHA Rates 2020 C19 uprate'!$A$3:$D$172,3,FALSE)</f>
        <v>77.5</v>
      </c>
      <c r="D80" s="41">
        <f>VLOOKUP($A80,'[1]LHA Rates 2020 C19 uprate'!$A$3:$D$172,4,FALSE)</f>
        <v>336.75612218368991</v>
      </c>
      <c r="E80" s="41">
        <v>342.72</v>
      </c>
      <c r="F80" s="41">
        <f t="shared" si="26"/>
        <v>679.47612218368999</v>
      </c>
      <c r="G80" s="41">
        <f t="shared" si="27"/>
        <v>396.53249999999997</v>
      </c>
      <c r="H80" s="41" t="str">
        <f t="shared" si="28"/>
        <v>Eligible</v>
      </c>
      <c r="I80" s="41">
        <f t="shared" si="29"/>
        <v>282.94362218369002</v>
      </c>
      <c r="J80" s="42">
        <f>VLOOKUP(A80,'[1]Table 2'!$A$3:$B$154,2,FALSE)</f>
        <v>77.5</v>
      </c>
      <c r="K80" s="41">
        <f t="shared" si="30"/>
        <v>0</v>
      </c>
      <c r="L80" s="43">
        <f t="shared" si="22"/>
        <v>0.54006968641114983</v>
      </c>
      <c r="M80" s="43">
        <f t="shared" si="23"/>
        <v>0.27003484320557491</v>
      </c>
      <c r="N80" s="44">
        <f>VLOOKUP(A80,'[1]BRMA LA Names'!$A$2:$B$153,2,FALSE)</f>
        <v>640.8587633346142</v>
      </c>
      <c r="O80" s="45">
        <f t="shared" si="32"/>
        <v>1.1164786817676204</v>
      </c>
      <c r="P80" s="45">
        <f t="shared" si="33"/>
        <v>0.55823934088381022</v>
      </c>
      <c r="Q80" s="46">
        <f t="shared" si="31"/>
        <v>0.32508389261744963</v>
      </c>
      <c r="R80" s="47">
        <f>VLOOKUP(B80,[2]Sheet1!$B$3:$C$15,2,FALSE)</f>
        <v>0.26242329205386095</v>
      </c>
      <c r="S80" s="1"/>
      <c r="T80" s="1"/>
    </row>
    <row r="81" spans="1:20" ht="14.25" thickTop="1" thickBot="1" x14ac:dyDescent="0.25">
      <c r="A81" s="5" t="s">
        <v>87</v>
      </c>
      <c r="B81" s="5" t="s">
        <v>28</v>
      </c>
      <c r="C81" s="41">
        <f>VLOOKUP($A81,'[1]LHA Rates 2020 C19 uprate'!$A$3:$D$172,3,FALSE)</f>
        <v>65</v>
      </c>
      <c r="D81" s="41">
        <f>VLOOKUP($A81,'[1]LHA Rates 2020 C19 uprate'!$A$3:$D$172,4,FALSE)</f>
        <v>282.44061860567541</v>
      </c>
      <c r="E81" s="41">
        <v>342.72</v>
      </c>
      <c r="F81" s="41">
        <f t="shared" si="26"/>
        <v>625.16061860567538</v>
      </c>
      <c r="G81" s="41">
        <f t="shared" si="27"/>
        <v>396.53249999999997</v>
      </c>
      <c r="H81" s="41" t="str">
        <f t="shared" si="28"/>
        <v>Eligible</v>
      </c>
      <c r="I81" s="41">
        <f t="shared" si="29"/>
        <v>228.62811860567541</v>
      </c>
      <c r="J81" s="42">
        <f>VLOOKUP(A81,'[1]Table 2'!$A$3:$B$154,2,FALSE)</f>
        <v>65</v>
      </c>
      <c r="K81" s="41">
        <f t="shared" si="30"/>
        <v>0</v>
      </c>
      <c r="L81" s="43">
        <f t="shared" si="22"/>
        <v>0.45296167247386759</v>
      </c>
      <c r="M81" s="43">
        <f t="shared" si="23"/>
        <v>0.2264808362369338</v>
      </c>
      <c r="N81" s="44">
        <f>VLOOKUP(A81,'[1]BRMA LA Names'!$A$2:$B$153,2,FALSE)</f>
        <v>615.14197363681376</v>
      </c>
      <c r="O81" s="45">
        <f t="shared" si="32"/>
        <v>1.0716759122592574</v>
      </c>
      <c r="P81" s="45">
        <f t="shared" si="33"/>
        <v>0.5358379561296287</v>
      </c>
      <c r="Q81" s="46">
        <f t="shared" si="31"/>
        <v>0.2726510067114094</v>
      </c>
      <c r="R81" s="47">
        <f>VLOOKUP(B81,[2]Sheet1!$B$3:$C$15,2,FALSE)</f>
        <v>0.3508700622168312</v>
      </c>
      <c r="S81" s="1"/>
      <c r="T81" s="1"/>
    </row>
    <row r="82" spans="1:20" ht="14.25" thickTop="1" thickBot="1" x14ac:dyDescent="0.25">
      <c r="A82" s="5" t="s">
        <v>89</v>
      </c>
      <c r="B82" s="5" t="s">
        <v>57</v>
      </c>
      <c r="C82" s="41">
        <f>VLOOKUP($A82,'[1]LHA Rates 2020 C19 uprate'!$A$3:$D$172,3,FALSE)</f>
        <v>82.85</v>
      </c>
      <c r="D82" s="41">
        <f>VLOOKUP($A82,'[1]LHA Rates 2020 C19 uprate'!$A$3:$D$172,4,FALSE)</f>
        <v>360.00315771508008</v>
      </c>
      <c r="E82" s="41">
        <v>342.72</v>
      </c>
      <c r="F82" s="41">
        <f t="shared" si="26"/>
        <v>702.72315771508011</v>
      </c>
      <c r="G82" s="41">
        <f t="shared" si="27"/>
        <v>396.53249999999997</v>
      </c>
      <c r="H82" s="41" t="str">
        <f t="shared" si="28"/>
        <v>Eligible</v>
      </c>
      <c r="I82" s="41">
        <f t="shared" si="29"/>
        <v>306.19065771508014</v>
      </c>
      <c r="J82" s="42">
        <f>VLOOKUP(A82,'[1]Table 2'!$A$3:$B$154,2,FALSE)</f>
        <v>82.85</v>
      </c>
      <c r="K82" s="41">
        <f t="shared" si="30"/>
        <v>0</v>
      </c>
      <c r="L82" s="43">
        <f t="shared" si="22"/>
        <v>0.57735191637630656</v>
      </c>
      <c r="M82" s="43">
        <f t="shared" si="23"/>
        <v>0.28867595818815328</v>
      </c>
      <c r="N82" s="44">
        <f>VLOOKUP(A82,'[1]BRMA LA Names'!$A$2:$B$153,2,FALSE)</f>
        <v>755.7463055558087</v>
      </c>
      <c r="O82" s="45">
        <f t="shared" si="32"/>
        <v>1.3166311943480988</v>
      </c>
      <c r="P82" s="45">
        <f t="shared" si="33"/>
        <v>0.65831559717404942</v>
      </c>
      <c r="Q82" s="46">
        <f t="shared" si="31"/>
        <v>0.34752516778523485</v>
      </c>
      <c r="R82" s="47">
        <f>VLOOKUP(B82,[2]Sheet1!$B$3:$C$15,2,FALSE)</f>
        <v>0.23497217960382227</v>
      </c>
      <c r="S82" s="1"/>
      <c r="T82" s="1"/>
    </row>
    <row r="83" spans="1:20" ht="14.25" thickTop="1" thickBot="1" x14ac:dyDescent="0.25">
      <c r="A83" s="5" t="s">
        <v>90</v>
      </c>
      <c r="B83" s="5" t="s">
        <v>57</v>
      </c>
      <c r="C83" s="41">
        <f>VLOOKUP($A83,'[1]LHA Rates 2020 C19 uprate'!$A$3:$D$172,3,FALSE)</f>
        <v>64.25</v>
      </c>
      <c r="D83" s="41">
        <f>VLOOKUP($A83,'[1]LHA Rates 2020 C19 uprate'!$A$3:$D$172,4,FALSE)</f>
        <v>279.18168839099451</v>
      </c>
      <c r="E83" s="41">
        <v>342.72</v>
      </c>
      <c r="F83" s="41">
        <f t="shared" si="26"/>
        <v>621.90168839099454</v>
      </c>
      <c r="G83" s="41">
        <f t="shared" si="27"/>
        <v>396.53249999999997</v>
      </c>
      <c r="H83" s="41" t="str">
        <f t="shared" si="28"/>
        <v>Eligible</v>
      </c>
      <c r="I83" s="41">
        <f t="shared" si="29"/>
        <v>225.36918839099457</v>
      </c>
      <c r="J83" s="42">
        <f>VLOOKUP(A83,'[1]Table 2'!$A$3:$B$154,2,FALSE)</f>
        <v>64.25</v>
      </c>
      <c r="K83" s="41">
        <f t="shared" si="30"/>
        <v>0</v>
      </c>
      <c r="L83" s="43">
        <f t="shared" si="22"/>
        <v>0.44773519163763065</v>
      </c>
      <c r="M83" s="43">
        <f t="shared" si="23"/>
        <v>0.22386759581881532</v>
      </c>
      <c r="N83" s="44">
        <f>VLOOKUP(A83,'[1]BRMA LA Names'!$A$2:$B$153,2,FALSE)</f>
        <v>572.97070448388752</v>
      </c>
      <c r="O83" s="45">
        <f t="shared" si="32"/>
        <v>0.99820680223673786</v>
      </c>
      <c r="P83" s="45">
        <f t="shared" si="33"/>
        <v>0.49910340111836893</v>
      </c>
      <c r="Q83" s="46">
        <f t="shared" si="31"/>
        <v>0.26950503355704697</v>
      </c>
      <c r="R83" s="47">
        <f>VLOOKUP(B83,[2]Sheet1!$B$3:$C$15,2,FALSE)</f>
        <v>0.23497217960382227</v>
      </c>
      <c r="S83" s="1"/>
      <c r="T83" s="1"/>
    </row>
    <row r="84" spans="1:20" ht="14.25" thickTop="1" thickBot="1" x14ac:dyDescent="0.25">
      <c r="A84" s="5" t="s">
        <v>91</v>
      </c>
      <c r="B84" s="5" t="s">
        <v>28</v>
      </c>
      <c r="C84" s="41">
        <f>VLOOKUP($A84,'[1]LHA Rates 2020 C19 uprate'!$A$3:$D$172,3,FALSE)</f>
        <v>103.56</v>
      </c>
      <c r="D84" s="41">
        <f>VLOOKUP($A84,'[1]LHA Rates 2020 C19 uprate'!$A$3:$D$172,4,FALSE)</f>
        <v>449.99308404313456</v>
      </c>
      <c r="E84" s="41">
        <v>342.72</v>
      </c>
      <c r="F84" s="41">
        <f t="shared" si="26"/>
        <v>792.71308404313459</v>
      </c>
      <c r="G84" s="41">
        <f t="shared" si="27"/>
        <v>396.53249999999997</v>
      </c>
      <c r="H84" s="41" t="str">
        <f t="shared" si="28"/>
        <v>Eligible</v>
      </c>
      <c r="I84" s="41">
        <f t="shared" si="29"/>
        <v>396.18058404313462</v>
      </c>
      <c r="J84" s="42">
        <f>VLOOKUP(A84,'[1]Table 2'!$A$3:$B$154,2,FALSE)</f>
        <v>103.56</v>
      </c>
      <c r="K84" s="41">
        <f t="shared" si="30"/>
        <v>0</v>
      </c>
      <c r="L84" s="43">
        <f t="shared" si="22"/>
        <v>0.72167247386759581</v>
      </c>
      <c r="M84" s="43">
        <f t="shared" si="23"/>
        <v>0.3608362369337979</v>
      </c>
      <c r="N84" s="44">
        <f>VLOOKUP(A84,'[1]BRMA LA Names'!$A$2:$B$153,2,FALSE)</f>
        <v>1151.3407273235696</v>
      </c>
      <c r="O84" s="45">
        <f t="shared" si="32"/>
        <v>2.005820082445243</v>
      </c>
      <c r="P84" s="45">
        <f t="shared" si="33"/>
        <v>1.0029100412226215</v>
      </c>
      <c r="Q84" s="46">
        <f t="shared" si="31"/>
        <v>0.4343959731543624</v>
      </c>
      <c r="R84" s="47">
        <f>VLOOKUP(B84,[2]Sheet1!$B$3:$C$15,2,FALSE)</f>
        <v>0.3508700622168312</v>
      </c>
      <c r="S84" s="1"/>
      <c r="T84" s="1"/>
    </row>
    <row r="85" spans="1:20" ht="14.25" thickTop="1" thickBot="1" x14ac:dyDescent="0.25">
      <c r="A85" s="5" t="s">
        <v>93</v>
      </c>
      <c r="B85" s="5" t="s">
        <v>50</v>
      </c>
      <c r="C85" s="41">
        <f>VLOOKUP($A85,'[1]LHA Rates 2020 C19 uprate'!$A$3:$D$172,3,FALSE)</f>
        <v>67.08</v>
      </c>
      <c r="D85" s="41">
        <f>VLOOKUP($A85,'[1]LHA Rates 2020 C19 uprate'!$A$3:$D$172,4,FALSE)</f>
        <v>291.47871840105699</v>
      </c>
      <c r="E85" s="41">
        <v>342.72</v>
      </c>
      <c r="F85" s="41">
        <f t="shared" si="26"/>
        <v>634.19871840105702</v>
      </c>
      <c r="G85" s="41">
        <f t="shared" si="27"/>
        <v>396.53249999999997</v>
      </c>
      <c r="H85" s="41" t="str">
        <f t="shared" si="28"/>
        <v>Eligible</v>
      </c>
      <c r="I85" s="41">
        <f t="shared" si="29"/>
        <v>237.66621840105705</v>
      </c>
      <c r="J85" s="42">
        <f>VLOOKUP(A85,'[1]Table 2'!$A$3:$B$154,2,FALSE)</f>
        <v>67.08</v>
      </c>
      <c r="K85" s="41">
        <f t="shared" si="30"/>
        <v>0</v>
      </c>
      <c r="L85" s="43">
        <f t="shared" ref="L85:L116" si="34">$C85/(8.2*17.5)</f>
        <v>0.46745644599303132</v>
      </c>
      <c r="M85" s="43">
        <f t="shared" ref="M85:M116" si="35">$C85/(8.2*35)</f>
        <v>0.23372822299651566</v>
      </c>
      <c r="N85" s="44">
        <f>VLOOKUP(A85,'[1]BRMA LA Names'!$A$2:$B$153,2,FALSE)</f>
        <v>569.4904868393246</v>
      </c>
      <c r="O85" s="45">
        <f t="shared" si="32"/>
        <v>0.99214370529499063</v>
      </c>
      <c r="P85" s="45">
        <f t="shared" si="33"/>
        <v>0.49607185264749531</v>
      </c>
      <c r="Q85" s="46">
        <f t="shared" si="31"/>
        <v>0.28137583892617446</v>
      </c>
      <c r="R85" s="47">
        <f>VLOOKUP(B85,[2]Sheet1!$B$3:$C$15,2,FALSE)</f>
        <v>0.26242329205386095</v>
      </c>
      <c r="S85" s="1"/>
      <c r="T85" s="1"/>
    </row>
    <row r="86" spans="1:20" ht="14.25" thickTop="1" thickBot="1" x14ac:dyDescent="0.25">
      <c r="A86" s="5" t="s">
        <v>94</v>
      </c>
      <c r="B86" s="5" t="s">
        <v>44</v>
      </c>
      <c r="C86" s="41">
        <f>VLOOKUP($A86,'[1]LHA Rates 2020 C19 uprate'!$A$3:$D$172,3,FALSE)</f>
        <v>96.66</v>
      </c>
      <c r="D86" s="41">
        <f>VLOOKUP($A86,'[1]LHA Rates 2020 C19 uprate'!$A$3:$D$172,4,FALSE)</f>
        <v>420.01092606807055</v>
      </c>
      <c r="E86" s="41">
        <v>342.72</v>
      </c>
      <c r="F86" s="41">
        <f t="shared" si="26"/>
        <v>762.73092606807063</v>
      </c>
      <c r="G86" s="41">
        <f t="shared" si="27"/>
        <v>396.53249999999997</v>
      </c>
      <c r="H86" s="41" t="str">
        <f t="shared" si="28"/>
        <v>Eligible</v>
      </c>
      <c r="I86" s="41">
        <f t="shared" si="29"/>
        <v>366.19842606807066</v>
      </c>
      <c r="J86" s="42">
        <f>VLOOKUP(A86,'[1]Table 2'!$A$3:$B$154,2,FALSE)</f>
        <v>96.66</v>
      </c>
      <c r="K86" s="41">
        <f t="shared" si="30"/>
        <v>0</v>
      </c>
      <c r="L86" s="43">
        <f t="shared" si="34"/>
        <v>0.67358885017421599</v>
      </c>
      <c r="M86" s="43">
        <f t="shared" si="35"/>
        <v>0.336794425087108</v>
      </c>
      <c r="N86" s="44">
        <f>VLOOKUP(A86,'[1]BRMA LA Names'!$A$2:$B$153,2,FALSE)</f>
        <v>779.29750832271691</v>
      </c>
      <c r="O86" s="45">
        <f t="shared" si="32"/>
        <v>1.3576611643252907</v>
      </c>
      <c r="P86" s="45">
        <f t="shared" si="33"/>
        <v>0.67883058216264536</v>
      </c>
      <c r="Q86" s="46">
        <f t="shared" si="31"/>
        <v>0.40545302013422818</v>
      </c>
      <c r="R86" s="47">
        <f>VLOOKUP(B86,[2]Sheet1!$B$3:$C$15,2,FALSE)</f>
        <v>0.31126051422229023</v>
      </c>
      <c r="S86" s="1"/>
      <c r="T86" s="1"/>
    </row>
    <row r="87" spans="1:20" ht="14.25" thickTop="1" thickBot="1" x14ac:dyDescent="0.25">
      <c r="A87" s="5" t="s">
        <v>95</v>
      </c>
      <c r="B87" s="5" t="s">
        <v>57</v>
      </c>
      <c r="C87" s="41">
        <f>VLOOKUP($A87,'[1]LHA Rates 2020 C19 uprate'!$A$3:$D$172,3,FALSE)</f>
        <v>65</v>
      </c>
      <c r="D87" s="41">
        <f>VLOOKUP($A87,'[1]LHA Rates 2020 C19 uprate'!$A$3:$D$172,4,FALSE)</f>
        <v>282.44061860567541</v>
      </c>
      <c r="E87" s="41">
        <v>342.72</v>
      </c>
      <c r="F87" s="41">
        <f t="shared" si="26"/>
        <v>625.16061860567538</v>
      </c>
      <c r="G87" s="41">
        <f t="shared" si="27"/>
        <v>396.53249999999997</v>
      </c>
      <c r="H87" s="41" t="str">
        <f t="shared" si="28"/>
        <v>Eligible</v>
      </c>
      <c r="I87" s="41">
        <f t="shared" si="29"/>
        <v>228.62811860567541</v>
      </c>
      <c r="J87" s="42">
        <f>VLOOKUP(A87,'[1]Table 2'!$A$3:$B$154,2,FALSE)</f>
        <v>65</v>
      </c>
      <c r="K87" s="41">
        <f t="shared" si="30"/>
        <v>0</v>
      </c>
      <c r="L87" s="43">
        <f t="shared" si="34"/>
        <v>0.45296167247386759</v>
      </c>
      <c r="M87" s="43">
        <f t="shared" si="35"/>
        <v>0.2264808362369338</v>
      </c>
      <c r="N87" s="44">
        <f>VLOOKUP(A87,'[1]BRMA LA Names'!$A$2:$B$153,2,FALSE)</f>
        <v>564.75607072784612</v>
      </c>
      <c r="O87" s="45">
        <f t="shared" si="32"/>
        <v>0.98389559360251932</v>
      </c>
      <c r="P87" s="45">
        <f t="shared" si="33"/>
        <v>0.49194779680125966</v>
      </c>
      <c r="Q87" s="46">
        <f t="shared" si="31"/>
        <v>0.2726510067114094</v>
      </c>
      <c r="R87" s="47">
        <f>VLOOKUP(B87,[2]Sheet1!$B$3:$C$15,2,FALSE)</f>
        <v>0.23497217960382227</v>
      </c>
      <c r="S87" s="1"/>
      <c r="T87" s="1"/>
    </row>
    <row r="88" spans="1:20" ht="14.25" thickTop="1" thickBot="1" x14ac:dyDescent="0.25">
      <c r="A88" s="5" t="s">
        <v>96</v>
      </c>
      <c r="B88" s="5" t="s">
        <v>44</v>
      </c>
      <c r="C88" s="41">
        <f>VLOOKUP($A88,'[1]LHA Rates 2020 C19 uprate'!$A$3:$D$172,3,FALSE)</f>
        <v>78.59</v>
      </c>
      <c r="D88" s="41">
        <f>VLOOKUP($A88,'[1]LHA Rates 2020 C19 uprate'!$A$3:$D$172,4,FALSE)</f>
        <v>341.49243409569277</v>
      </c>
      <c r="E88" s="41">
        <v>342.72</v>
      </c>
      <c r="F88" s="41">
        <f t="shared" si="26"/>
        <v>684.21243409569274</v>
      </c>
      <c r="G88" s="41">
        <f t="shared" si="27"/>
        <v>396.53249999999997</v>
      </c>
      <c r="H88" s="41" t="str">
        <f t="shared" si="28"/>
        <v>Eligible</v>
      </c>
      <c r="I88" s="41">
        <f t="shared" si="29"/>
        <v>287.67993409569277</v>
      </c>
      <c r="J88" s="42">
        <f>VLOOKUP(A88,'[1]Table 2'!$A$3:$B$154,2,FALSE)</f>
        <v>78.59</v>
      </c>
      <c r="K88" s="41">
        <f t="shared" si="30"/>
        <v>0</v>
      </c>
      <c r="L88" s="43">
        <f t="shared" si="34"/>
        <v>0.54766550522648083</v>
      </c>
      <c r="M88" s="43">
        <f t="shared" si="35"/>
        <v>0.27383275261324042</v>
      </c>
      <c r="N88" s="44">
        <f>VLOOKUP(A88,'[1]BRMA LA Names'!$A$2:$B$153,2,FALSE)</f>
        <v>625.32403760268562</v>
      </c>
      <c r="O88" s="45">
        <f t="shared" si="32"/>
        <v>1.0894146996562468</v>
      </c>
      <c r="P88" s="45">
        <f t="shared" si="33"/>
        <v>0.54470734982812341</v>
      </c>
      <c r="Q88" s="46">
        <f t="shared" si="31"/>
        <v>0.32965604026845641</v>
      </c>
      <c r="R88" s="47">
        <f>VLOOKUP(B88,[2]Sheet1!$B$3:$C$15,2,FALSE)</f>
        <v>0.31126051422229023</v>
      </c>
      <c r="S88" s="1"/>
      <c r="T88" s="1"/>
    </row>
    <row r="89" spans="1:20" ht="14.25" thickTop="1" thickBot="1" x14ac:dyDescent="0.25">
      <c r="A89" s="5" t="s">
        <v>98</v>
      </c>
      <c r="B89" s="5" t="s">
        <v>57</v>
      </c>
      <c r="C89" s="41">
        <f>VLOOKUP($A89,'[1]LHA Rates 2020 C19 uprate'!$A$3:$D$172,3,FALSE)</f>
        <v>65.25</v>
      </c>
      <c r="D89" s="41">
        <f>VLOOKUP($A89,'[1]LHA Rates 2020 C19 uprate'!$A$3:$D$172,4,FALSE)</f>
        <v>283.52692867723567</v>
      </c>
      <c r="E89" s="41">
        <v>342.72</v>
      </c>
      <c r="F89" s="41">
        <f t="shared" si="26"/>
        <v>626.2469286772357</v>
      </c>
      <c r="G89" s="41">
        <f t="shared" si="27"/>
        <v>396.53249999999997</v>
      </c>
      <c r="H89" s="41" t="str">
        <f t="shared" si="28"/>
        <v>Eligible</v>
      </c>
      <c r="I89" s="41">
        <f t="shared" si="29"/>
        <v>229.71442867723573</v>
      </c>
      <c r="J89" s="42">
        <f>VLOOKUP(A89,'[1]Table 2'!$A$3:$B$154,2,FALSE)</f>
        <v>65.25</v>
      </c>
      <c r="K89" s="41">
        <f t="shared" si="30"/>
        <v>0</v>
      </c>
      <c r="L89" s="43">
        <f t="shared" si="34"/>
        <v>0.45470383275261322</v>
      </c>
      <c r="M89" s="43">
        <f t="shared" si="35"/>
        <v>0.22735191637630661</v>
      </c>
      <c r="N89" s="44">
        <f>VLOOKUP(A89,'[1]BRMA LA Names'!$A$2:$B$153,2,FALSE)</f>
        <v>438.6770399784765</v>
      </c>
      <c r="O89" s="45">
        <f t="shared" si="32"/>
        <v>0.76424571424821686</v>
      </c>
      <c r="P89" s="45">
        <f t="shared" si="33"/>
        <v>0.38212285712410843</v>
      </c>
      <c r="Q89" s="46">
        <f t="shared" si="31"/>
        <v>0.2736996644295302</v>
      </c>
      <c r="R89" s="47">
        <f>VLOOKUP(B89,[2]Sheet1!$B$3:$C$15,2,FALSE)</f>
        <v>0.23497217960382227</v>
      </c>
      <c r="S89" s="1"/>
      <c r="T89" s="1"/>
    </row>
    <row r="90" spans="1:20" ht="14.25" thickTop="1" thickBot="1" x14ac:dyDescent="0.25">
      <c r="A90" s="5" t="s">
        <v>99</v>
      </c>
      <c r="B90" s="5" t="s">
        <v>60</v>
      </c>
      <c r="C90" s="41">
        <f>VLOOKUP($A90,'[1]LHA Rates 2020 C19 uprate'!$A$3:$D$172,3,FALSE)</f>
        <v>62.75</v>
      </c>
      <c r="D90" s="41">
        <f>VLOOKUP($A90,'[1]LHA Rates 2020 C19 uprate'!$A$3:$D$172,4,FALSE)</f>
        <v>272.66382796163282</v>
      </c>
      <c r="E90" s="41">
        <v>342.72</v>
      </c>
      <c r="F90" s="41">
        <f t="shared" si="26"/>
        <v>615.38382796163285</v>
      </c>
      <c r="G90" s="41">
        <f t="shared" si="27"/>
        <v>396.53249999999997</v>
      </c>
      <c r="H90" s="41" t="str">
        <f t="shared" si="28"/>
        <v>Eligible</v>
      </c>
      <c r="I90" s="41">
        <f t="shared" si="29"/>
        <v>218.85132796163288</v>
      </c>
      <c r="J90" s="42">
        <f>VLOOKUP(A90,'[1]Table 2'!$A$3:$B$154,2,FALSE)</f>
        <v>62.75</v>
      </c>
      <c r="K90" s="41">
        <f t="shared" si="30"/>
        <v>0</v>
      </c>
      <c r="L90" s="43">
        <f t="shared" si="34"/>
        <v>0.43728222996515681</v>
      </c>
      <c r="M90" s="43">
        <f t="shared" si="35"/>
        <v>0.21864111498257841</v>
      </c>
      <c r="N90" s="44">
        <f>VLOOKUP(A90,'[1]BRMA LA Names'!$A$2:$B$153,2,FALSE)</f>
        <v>469.30792965625716</v>
      </c>
      <c r="O90" s="45">
        <f t="shared" si="32"/>
        <v>0.81760963354748639</v>
      </c>
      <c r="P90" s="45">
        <f t="shared" si="33"/>
        <v>0.4088048167737432</v>
      </c>
      <c r="Q90" s="46">
        <f t="shared" si="31"/>
        <v>0.26321308724832215</v>
      </c>
      <c r="R90" s="47">
        <f>VLOOKUP(B90,[2]Sheet1!$B$3:$C$15,2,FALSE)</f>
        <v>0.22050053526245786</v>
      </c>
      <c r="S90" s="1"/>
      <c r="T90" s="1"/>
    </row>
    <row r="91" spans="1:20" ht="14.25" thickTop="1" thickBot="1" x14ac:dyDescent="0.25">
      <c r="A91" s="5" t="s">
        <v>102</v>
      </c>
      <c r="B91" s="5" t="s">
        <v>31</v>
      </c>
      <c r="C91" s="41">
        <f>VLOOKUP($A91,'[1]LHA Rates 2020 C19 uprate'!$A$3:$D$172,3,FALSE)</f>
        <v>70.5</v>
      </c>
      <c r="D91" s="41">
        <f>VLOOKUP($A91,'[1]LHA Rates 2020 C19 uprate'!$A$3:$D$172,4,FALSE)</f>
        <v>306.33944018000176</v>
      </c>
      <c r="E91" s="41">
        <v>342.72</v>
      </c>
      <c r="F91" s="41">
        <f t="shared" si="26"/>
        <v>649.05944018000173</v>
      </c>
      <c r="G91" s="41">
        <f t="shared" si="27"/>
        <v>396.53249999999997</v>
      </c>
      <c r="H91" s="41" t="str">
        <f t="shared" si="28"/>
        <v>Eligible</v>
      </c>
      <c r="I91" s="41">
        <f t="shared" si="29"/>
        <v>252.52694018000176</v>
      </c>
      <c r="J91" s="42">
        <f>VLOOKUP(A91,'[1]Table 2'!$A$3:$B$154,2,FALSE)</f>
        <v>70.5</v>
      </c>
      <c r="K91" s="41">
        <f t="shared" si="30"/>
        <v>0</v>
      </c>
      <c r="L91" s="43">
        <f t="shared" si="34"/>
        <v>0.49128919860627179</v>
      </c>
      <c r="M91" s="43">
        <f t="shared" si="35"/>
        <v>0.2456445993031359</v>
      </c>
      <c r="N91" s="44">
        <f>VLOOKUP(A91,'[1]BRMA LA Names'!$A$2:$B$153,2,FALSE)</f>
        <v>512.81992313432067</v>
      </c>
      <c r="O91" s="45">
        <f t="shared" si="32"/>
        <v>0.89341450023400815</v>
      </c>
      <c r="P91" s="45">
        <f t="shared" si="33"/>
        <v>0.44670725011700407</v>
      </c>
      <c r="Q91" s="46">
        <f t="shared" si="31"/>
        <v>0.29572147651006708</v>
      </c>
      <c r="R91" s="47">
        <f>VLOOKUP(B91,[2]Sheet1!$B$3:$C$15,2,FALSE)</f>
        <v>0.22050053526245786</v>
      </c>
      <c r="S91" s="1"/>
      <c r="T91" s="1"/>
    </row>
    <row r="92" spans="1:20" ht="14.25" thickTop="1" thickBot="1" x14ac:dyDescent="0.25">
      <c r="A92" s="5" t="s">
        <v>103</v>
      </c>
      <c r="B92" s="5" t="s">
        <v>47</v>
      </c>
      <c r="C92" s="41">
        <f>VLOOKUP($A92,'[1]LHA Rates 2020 C19 uprate'!$A$3:$D$172,3,FALSE)</f>
        <v>76.5</v>
      </c>
      <c r="D92" s="41">
        <f>VLOOKUP($A92,'[1]LHA Rates 2020 C19 uprate'!$A$3:$D$172,4,FALSE)</f>
        <v>332.41088189744875</v>
      </c>
      <c r="E92" s="41">
        <v>342.72</v>
      </c>
      <c r="F92" s="41">
        <f t="shared" si="26"/>
        <v>675.13088189744872</v>
      </c>
      <c r="G92" s="41">
        <f t="shared" si="27"/>
        <v>396.53249999999997</v>
      </c>
      <c r="H92" s="41" t="str">
        <f t="shared" si="28"/>
        <v>Eligible</v>
      </c>
      <c r="I92" s="41">
        <f t="shared" si="29"/>
        <v>278.59838189744875</v>
      </c>
      <c r="J92" s="42">
        <f>VLOOKUP(A92,'[1]Table 2'!$A$3:$B$154,2,FALSE)</f>
        <v>76.5</v>
      </c>
      <c r="K92" s="41">
        <f t="shared" si="30"/>
        <v>0</v>
      </c>
      <c r="L92" s="43">
        <f t="shared" si="34"/>
        <v>0.5331010452961672</v>
      </c>
      <c r="M92" s="43">
        <f t="shared" si="35"/>
        <v>0.2665505226480836</v>
      </c>
      <c r="N92" s="44">
        <f>VLOOKUP(A92,'[1]BRMA LA Names'!$A$2:$B$153,2,FALSE)</f>
        <v>954.60108370432954</v>
      </c>
      <c r="O92" s="45">
        <f t="shared" si="32"/>
        <v>1.6630680900772292</v>
      </c>
      <c r="P92" s="45">
        <f t="shared" si="33"/>
        <v>0.83153404503861461</v>
      </c>
      <c r="Q92" s="46">
        <f t="shared" si="31"/>
        <v>0.32088926174496646</v>
      </c>
      <c r="R92" s="47">
        <f>VLOOKUP(B92,[2]Sheet1!$B$3:$C$15,2,FALSE)</f>
        <v>0.35227920610439672</v>
      </c>
      <c r="S92" s="1"/>
      <c r="T92" s="1"/>
    </row>
    <row r="93" spans="1:20" ht="14.25" thickTop="1" thickBot="1" x14ac:dyDescent="0.25">
      <c r="A93" s="5" t="s">
        <v>104</v>
      </c>
      <c r="B93" s="5" t="s">
        <v>60</v>
      </c>
      <c r="C93" s="41">
        <f>VLOOKUP($A93,'[1]LHA Rates 2020 C19 uprate'!$A$3:$D$172,3,FALSE)</f>
        <v>75</v>
      </c>
      <c r="D93" s="41">
        <f>VLOOKUP($A93,'[1]LHA Rates 2020 C19 uprate'!$A$3:$D$172,4,FALSE)</f>
        <v>325.893021468087</v>
      </c>
      <c r="E93" s="41">
        <v>342.72</v>
      </c>
      <c r="F93" s="41">
        <f t="shared" si="26"/>
        <v>668.61302146808703</v>
      </c>
      <c r="G93" s="41">
        <f t="shared" si="27"/>
        <v>396.53249999999997</v>
      </c>
      <c r="H93" s="41" t="str">
        <f t="shared" si="28"/>
        <v>Eligible</v>
      </c>
      <c r="I93" s="41">
        <f t="shared" si="29"/>
        <v>272.08052146808706</v>
      </c>
      <c r="J93" s="42">
        <f>VLOOKUP(A93,'[1]Table 2'!$A$3:$B$154,2,FALSE)</f>
        <v>75</v>
      </c>
      <c r="K93" s="41">
        <f t="shared" si="30"/>
        <v>0</v>
      </c>
      <c r="L93" s="43">
        <f t="shared" si="34"/>
        <v>0.52264808362369342</v>
      </c>
      <c r="M93" s="43">
        <f t="shared" si="35"/>
        <v>0.26132404181184671</v>
      </c>
      <c r="N93" s="44">
        <f>VLOOKUP(A93,'[1]BRMA LA Names'!$A$2:$B$153,2,FALSE)</f>
        <v>748.96536173295681</v>
      </c>
      <c r="O93" s="45">
        <f t="shared" si="32"/>
        <v>1.3048177033675206</v>
      </c>
      <c r="P93" s="45">
        <f t="shared" si="33"/>
        <v>0.65240885168376028</v>
      </c>
      <c r="Q93" s="46">
        <f t="shared" si="31"/>
        <v>0.31459731543624159</v>
      </c>
      <c r="R93" s="47">
        <f>VLOOKUP(B93,[2]Sheet1!$B$3:$C$15,2,FALSE)</f>
        <v>0.22050053526245786</v>
      </c>
      <c r="S93" s="1"/>
      <c r="T93" s="1"/>
    </row>
    <row r="94" spans="1:20" ht="14.25" thickTop="1" thickBot="1" x14ac:dyDescent="0.25">
      <c r="A94" s="5" t="s">
        <v>105</v>
      </c>
      <c r="B94" s="5" t="s">
        <v>50</v>
      </c>
      <c r="C94" s="41">
        <f>VLOOKUP($A94,'[1]LHA Rates 2020 C19 uprate'!$A$3:$D$172,3,FALSE)</f>
        <v>77.55</v>
      </c>
      <c r="D94" s="41">
        <f>VLOOKUP($A94,'[1]LHA Rates 2020 C19 uprate'!$A$3:$D$172,4,FALSE)</f>
        <v>336.97338419800195</v>
      </c>
      <c r="E94" s="41">
        <v>342.72</v>
      </c>
      <c r="F94" s="41">
        <f t="shared" si="26"/>
        <v>679.69338419800192</v>
      </c>
      <c r="G94" s="41">
        <f t="shared" si="27"/>
        <v>396.53249999999997</v>
      </c>
      <c r="H94" s="41" t="str">
        <f t="shared" si="28"/>
        <v>Eligible</v>
      </c>
      <c r="I94" s="41">
        <f t="shared" si="29"/>
        <v>283.16088419800195</v>
      </c>
      <c r="J94" s="42">
        <f>VLOOKUP(A94,'[1]Table 2'!$A$3:$B$154,2,FALSE)</f>
        <v>77.55</v>
      </c>
      <c r="K94" s="41">
        <f t="shared" si="30"/>
        <v>0</v>
      </c>
      <c r="L94" s="43">
        <f t="shared" si="34"/>
        <v>0.54041811846689891</v>
      </c>
      <c r="M94" s="43">
        <f t="shared" si="35"/>
        <v>0.27020905923344946</v>
      </c>
      <c r="N94" s="44">
        <f>VLOOKUP(A94,'[1]BRMA LA Names'!$A$2:$B$153,2,FALSE)</f>
        <v>648.1837177480312</v>
      </c>
      <c r="O94" s="45">
        <f t="shared" si="32"/>
        <v>1.1292399263902984</v>
      </c>
      <c r="P94" s="45">
        <f t="shared" si="33"/>
        <v>0.56461996319514918</v>
      </c>
      <c r="Q94" s="46">
        <f t="shared" si="31"/>
        <v>0.32529362416107382</v>
      </c>
      <c r="R94" s="47">
        <f>VLOOKUP(B94,[2]Sheet1!$B$3:$C$15,2,FALSE)</f>
        <v>0.26242329205386095</v>
      </c>
      <c r="S94" s="1"/>
      <c r="T94" s="1"/>
    </row>
    <row r="95" spans="1:20" ht="14.25" thickTop="1" thickBot="1" x14ac:dyDescent="0.25">
      <c r="A95" s="5" t="s">
        <v>106</v>
      </c>
      <c r="B95" s="5" t="s">
        <v>28</v>
      </c>
      <c r="C95" s="41">
        <f>VLOOKUP($A95,'[1]LHA Rates 2020 C19 uprate'!$A$3:$D$172,3,FALSE)</f>
        <v>100.11</v>
      </c>
      <c r="D95" s="41">
        <f>VLOOKUP($A95,'[1]LHA Rates 2020 C19 uprate'!$A$3:$D$172,4,FALSE)</f>
        <v>435.00200505560252</v>
      </c>
      <c r="E95" s="41">
        <v>342.72</v>
      </c>
      <c r="F95" s="41">
        <f t="shared" si="26"/>
        <v>777.72200505560249</v>
      </c>
      <c r="G95" s="41">
        <f t="shared" si="27"/>
        <v>396.53249999999997</v>
      </c>
      <c r="H95" s="41" t="str">
        <f t="shared" si="28"/>
        <v>Eligible</v>
      </c>
      <c r="I95" s="41">
        <f t="shared" si="29"/>
        <v>381.18950505560252</v>
      </c>
      <c r="J95" s="42">
        <f>VLOOKUP(A95,'[1]Table 2'!$A$3:$B$154,2,FALSE)</f>
        <v>100.11</v>
      </c>
      <c r="K95" s="41">
        <f t="shared" si="30"/>
        <v>0</v>
      </c>
      <c r="L95" s="43">
        <f t="shared" si="34"/>
        <v>0.69763066202090596</v>
      </c>
      <c r="M95" s="43">
        <f t="shared" si="35"/>
        <v>0.34881533101045298</v>
      </c>
      <c r="N95" s="44"/>
      <c r="O95" s="45"/>
      <c r="P95" s="45"/>
      <c r="Q95" s="46">
        <f t="shared" si="31"/>
        <v>0.41992449664429526</v>
      </c>
      <c r="R95" s="47">
        <f>VLOOKUP(B95,[2]Sheet1!$B$3:$C$15,2,FALSE)</f>
        <v>0.3508700622168312</v>
      </c>
      <c r="S95" s="1"/>
      <c r="T95" s="1"/>
    </row>
    <row r="96" spans="1:20" ht="14.25" thickTop="1" thickBot="1" x14ac:dyDescent="0.25">
      <c r="A96" s="5" t="s">
        <v>107</v>
      </c>
      <c r="B96" s="5" t="s">
        <v>60</v>
      </c>
      <c r="C96" s="41">
        <f>VLOOKUP($A96,'[1]LHA Rates 2020 C19 uprate'!$A$3:$D$172,3,FALSE)</f>
        <v>70</v>
      </c>
      <c r="D96" s="41">
        <f>VLOOKUP($A96,'[1]LHA Rates 2020 C19 uprate'!$A$3:$D$172,4,FALSE)</f>
        <v>304.16682003688123</v>
      </c>
      <c r="E96" s="41">
        <v>342.72</v>
      </c>
      <c r="F96" s="41">
        <f t="shared" si="26"/>
        <v>646.88682003688132</v>
      </c>
      <c r="G96" s="41">
        <f t="shared" si="27"/>
        <v>396.53249999999997</v>
      </c>
      <c r="H96" s="41" t="str">
        <f t="shared" si="28"/>
        <v>Eligible</v>
      </c>
      <c r="I96" s="41">
        <f t="shared" si="29"/>
        <v>250.35432003688135</v>
      </c>
      <c r="J96" s="63">
        <f>VLOOKUP(A96,'[1]Table 2'!$A$3:$B$154,2,FALSE)</f>
        <v>70</v>
      </c>
      <c r="K96" s="41">
        <f t="shared" si="30"/>
        <v>0</v>
      </c>
      <c r="L96" s="43">
        <f t="shared" si="34"/>
        <v>0.48780487804878048</v>
      </c>
      <c r="M96" s="43">
        <f t="shared" si="35"/>
        <v>0.24390243902439024</v>
      </c>
      <c r="N96" s="44">
        <f>VLOOKUP(A96,'[1]BRMA LA Names'!$A$2:$B$153,2,FALSE)</f>
        <v>442.37193369364633</v>
      </c>
      <c r="O96" s="45">
        <f t="shared" ref="O96:O131" si="36">(N96/4)/(8.2*17.5)</f>
        <v>0.77068281131297267</v>
      </c>
      <c r="P96" s="45">
        <f t="shared" ref="P96:P131" si="37">(N96/4)/(8.2*35)</f>
        <v>0.38534140565648634</v>
      </c>
      <c r="Q96" s="46">
        <f t="shared" si="31"/>
        <v>0.2936241610738255</v>
      </c>
      <c r="R96" s="46">
        <f>VLOOKUP(B96,[2]Sheet1!$B$3:$C$15,2,FALSE)</f>
        <v>0.22050053526245786</v>
      </c>
      <c r="S96" s="5"/>
      <c r="T96" s="5"/>
    </row>
    <row r="97" spans="1:20" ht="14.25" thickTop="1" thickBot="1" x14ac:dyDescent="0.25">
      <c r="A97" s="5" t="s">
        <v>108</v>
      </c>
      <c r="B97" s="5" t="s">
        <v>47</v>
      </c>
      <c r="C97" s="41">
        <f>VLOOKUP($A97,'[1]LHA Rates 2020 C19 uprate'!$A$3:$D$172,3,FALSE)</f>
        <v>65.59</v>
      </c>
      <c r="D97" s="41">
        <f>VLOOKUP($A97,'[1]LHA Rates 2020 C19 uprate'!$A$3:$D$172,4,FALSE)</f>
        <v>285.00431037455769</v>
      </c>
      <c r="E97" s="41">
        <v>342.72</v>
      </c>
      <c r="F97" s="41">
        <f t="shared" si="26"/>
        <v>627.72431037455772</v>
      </c>
      <c r="G97" s="41">
        <f t="shared" si="27"/>
        <v>396.53249999999997</v>
      </c>
      <c r="H97" s="41" t="str">
        <f t="shared" si="28"/>
        <v>Eligible</v>
      </c>
      <c r="I97" s="41">
        <f t="shared" si="29"/>
        <v>231.19181037455775</v>
      </c>
      <c r="J97" s="63">
        <f>VLOOKUP(A97,'[1]Table 2'!$A$3:$B$154,2,FALSE)</f>
        <v>65.59</v>
      </c>
      <c r="K97" s="41">
        <f t="shared" si="30"/>
        <v>0</v>
      </c>
      <c r="L97" s="43">
        <f t="shared" si="34"/>
        <v>0.45707317073170733</v>
      </c>
      <c r="M97" s="43">
        <f t="shared" si="35"/>
        <v>0.22853658536585367</v>
      </c>
      <c r="N97" s="44">
        <f>VLOOKUP(A97,'[1]BRMA LA Names'!$A$2:$B$153,2,FALSE)</f>
        <v>773.4036557789708</v>
      </c>
      <c r="O97" s="45">
        <f t="shared" si="36"/>
        <v>1.3473931285347924</v>
      </c>
      <c r="P97" s="45">
        <f t="shared" si="37"/>
        <v>0.67369656426739621</v>
      </c>
      <c r="Q97" s="46">
        <f t="shared" si="31"/>
        <v>0.27512583892617448</v>
      </c>
      <c r="R97" s="46">
        <f>VLOOKUP(B97,[2]Sheet1!$B$3:$C$15,2,FALSE)</f>
        <v>0.35227920610439672</v>
      </c>
      <c r="S97" s="5"/>
      <c r="T97" s="5"/>
    </row>
    <row r="98" spans="1:20" ht="14.25" thickTop="1" thickBot="1" x14ac:dyDescent="0.25">
      <c r="A98" s="5" t="s">
        <v>114</v>
      </c>
      <c r="B98" s="5" t="s">
        <v>47</v>
      </c>
      <c r="C98" s="41">
        <f>VLOOKUP($A98,'[1]LHA Rates 2020 C19 uprate'!$A$3:$D$172,3,FALSE)</f>
        <v>71.34</v>
      </c>
      <c r="D98" s="41">
        <f>VLOOKUP($A98,'[1]LHA Rates 2020 C19 uprate'!$A$3:$D$172,4,FALSE)</f>
        <v>309.98944202044436</v>
      </c>
      <c r="E98" s="41">
        <v>342.72</v>
      </c>
      <c r="F98" s="41">
        <f t="shared" si="26"/>
        <v>652.70944202044438</v>
      </c>
      <c r="G98" s="41">
        <f t="shared" si="27"/>
        <v>396.53249999999997</v>
      </c>
      <c r="H98" s="41" t="str">
        <f t="shared" si="28"/>
        <v>Eligible</v>
      </c>
      <c r="I98" s="41">
        <f t="shared" si="29"/>
        <v>256.17694202044441</v>
      </c>
      <c r="J98" s="63">
        <f>VLOOKUP(A98,'[1]Table 2'!$A$3:$B$154,2,FALSE)</f>
        <v>71.34</v>
      </c>
      <c r="K98" s="41">
        <f t="shared" si="30"/>
        <v>0</v>
      </c>
      <c r="L98" s="43">
        <f t="shared" si="34"/>
        <v>0.49714285714285716</v>
      </c>
      <c r="M98" s="43">
        <f t="shared" si="35"/>
        <v>0.24857142857142858</v>
      </c>
      <c r="N98" s="44">
        <f>VLOOKUP(A98,'[1]BRMA LA Names'!$A$2:$B$153,2,FALSE)</f>
        <v>648.49191298626386</v>
      </c>
      <c r="O98" s="45">
        <f t="shared" si="36"/>
        <v>1.1297768518924458</v>
      </c>
      <c r="P98" s="45">
        <f t="shared" si="37"/>
        <v>0.56488842594622291</v>
      </c>
      <c r="Q98" s="46">
        <f t="shared" si="31"/>
        <v>0.29924496644295301</v>
      </c>
      <c r="R98" s="46">
        <f>VLOOKUP(B98,[2]Sheet1!$B$3:$C$15,2,FALSE)</f>
        <v>0.35227920610439672</v>
      </c>
      <c r="S98" s="5"/>
      <c r="T98" s="5"/>
    </row>
    <row r="99" spans="1:20" ht="14.25" thickTop="1" thickBot="1" x14ac:dyDescent="0.25">
      <c r="A99" s="5" t="s">
        <v>115</v>
      </c>
      <c r="B99" s="5" t="s">
        <v>28</v>
      </c>
      <c r="C99" s="41">
        <f>VLOOKUP($A99,'[1]LHA Rates 2020 C19 uprate'!$A$3:$D$172,3,FALSE)</f>
        <v>71.5</v>
      </c>
      <c r="D99" s="41">
        <f>VLOOKUP($A99,'[1]LHA Rates 2020 C19 uprate'!$A$3:$D$172,4,FALSE)</f>
        <v>310.68468046624292</v>
      </c>
      <c r="E99" s="41">
        <v>342.72</v>
      </c>
      <c r="F99" s="41">
        <f t="shared" ref="F99:F130" si="38">D99+E99</f>
        <v>653.40468046624301</v>
      </c>
      <c r="G99" s="41">
        <f t="shared" ref="G99:G130" si="39">($AB$7*0.63)</f>
        <v>396.53249999999997</v>
      </c>
      <c r="H99" s="41" t="str">
        <f t="shared" ref="H99:H130" si="40">IF(F99&gt;G99,"Eligible","Not Elibilbe")</f>
        <v>Eligible</v>
      </c>
      <c r="I99" s="41">
        <f t="shared" ref="I99:I130" si="41">F99-G99</f>
        <v>256.87218046624304</v>
      </c>
      <c r="J99" s="63">
        <f>VLOOKUP(A99,'[1]Table 2'!$A$3:$B$154,2,FALSE)</f>
        <v>71.5</v>
      </c>
      <c r="K99" s="41">
        <f t="shared" ref="K99:K130" si="42">C99-J99</f>
        <v>0</v>
      </c>
      <c r="L99" s="43">
        <f t="shared" si="34"/>
        <v>0.49825783972125437</v>
      </c>
      <c r="M99" s="43">
        <f t="shared" si="35"/>
        <v>0.24912891986062718</v>
      </c>
      <c r="N99" s="44">
        <f>VLOOKUP(A99,'[1]BRMA LA Names'!$A$2:$B$153,2,FALSE)</f>
        <v>669.06459944840913</v>
      </c>
      <c r="O99" s="45">
        <f t="shared" si="36"/>
        <v>1.1656177690738836</v>
      </c>
      <c r="P99" s="45">
        <f t="shared" si="37"/>
        <v>0.5828088845369418</v>
      </c>
      <c r="Q99" s="46">
        <f t="shared" ref="Q99:Q130" si="43">$C99/$Z$1</f>
        <v>0.29991610738255031</v>
      </c>
      <c r="R99" s="46">
        <f>VLOOKUP(B99,[2]Sheet1!$B$3:$C$15,2,FALSE)</f>
        <v>0.3508700622168312</v>
      </c>
      <c r="S99" s="5"/>
      <c r="T99" s="5"/>
    </row>
    <row r="100" spans="1:20" ht="14.25" thickTop="1" thickBot="1" x14ac:dyDescent="0.25">
      <c r="A100" s="62" t="s">
        <v>117</v>
      </c>
      <c r="B100" s="5" t="s">
        <v>44</v>
      </c>
      <c r="C100" s="41">
        <f>VLOOKUP($A100,'[1]LHA Rates 2020 C19 uprate'!$A$3:$D$172,3,FALSE)</f>
        <v>80.97</v>
      </c>
      <c r="D100" s="41">
        <f>VLOOKUP($A100,'[1]LHA Rates 2020 C19 uprate'!$A$3:$D$172,4,FALSE)</f>
        <v>351.83410597694672</v>
      </c>
      <c r="E100" s="41">
        <v>342.72</v>
      </c>
      <c r="F100" s="41">
        <f t="shared" si="38"/>
        <v>694.55410597694674</v>
      </c>
      <c r="G100" s="41">
        <f t="shared" si="39"/>
        <v>396.53249999999997</v>
      </c>
      <c r="H100" s="41" t="str">
        <f t="shared" si="40"/>
        <v>Eligible</v>
      </c>
      <c r="I100" s="41">
        <f t="shared" si="41"/>
        <v>298.02160597694677</v>
      </c>
      <c r="J100" s="63">
        <f>VLOOKUP(A100,'[1]Table 2'!$A$3:$B$154,2,FALSE)</f>
        <v>80.97</v>
      </c>
      <c r="K100" s="41">
        <f t="shared" si="42"/>
        <v>0</v>
      </c>
      <c r="L100" s="43">
        <f t="shared" si="34"/>
        <v>0.56425087108013938</v>
      </c>
      <c r="M100" s="43">
        <f t="shared" si="35"/>
        <v>0.28212543554006969</v>
      </c>
      <c r="N100" s="44">
        <f>VLOOKUP(A100,'[1]BRMA LA Names'!$A$2:$B$153,2,FALSE)</f>
        <v>723.25975035196814</v>
      </c>
      <c r="O100" s="45">
        <f t="shared" si="36"/>
        <v>1.2600344082786901</v>
      </c>
      <c r="P100" s="45">
        <f t="shared" si="37"/>
        <v>0.63001720413934503</v>
      </c>
      <c r="Q100" s="46">
        <f t="shared" si="43"/>
        <v>0.33963926174496645</v>
      </c>
      <c r="R100" s="46">
        <f>VLOOKUP(B100,[2]Sheet1!$B$3:$C$15,2,FALSE)</f>
        <v>0.31126051422229023</v>
      </c>
      <c r="S100" s="5"/>
      <c r="T100" s="5"/>
    </row>
    <row r="101" spans="1:20" ht="14.25" thickTop="1" thickBot="1" x14ac:dyDescent="0.25">
      <c r="A101" s="5" t="s">
        <v>118</v>
      </c>
      <c r="B101" s="5" t="s">
        <v>47</v>
      </c>
      <c r="C101" s="41">
        <f>VLOOKUP($A101,'[1]LHA Rates 2020 C19 uprate'!$A$3:$D$172,3,FALSE)</f>
        <v>65.59</v>
      </c>
      <c r="D101" s="41">
        <f>VLOOKUP($A101,'[1]LHA Rates 2020 C19 uprate'!$A$3:$D$172,4,FALSE)</f>
        <v>285.00431037455769</v>
      </c>
      <c r="E101" s="41">
        <v>342.72</v>
      </c>
      <c r="F101" s="41">
        <f t="shared" si="38"/>
        <v>627.72431037455772</v>
      </c>
      <c r="G101" s="41">
        <f t="shared" si="39"/>
        <v>396.53249999999997</v>
      </c>
      <c r="H101" s="41" t="str">
        <f t="shared" si="40"/>
        <v>Eligible</v>
      </c>
      <c r="I101" s="41">
        <f t="shared" si="41"/>
        <v>231.19181037455775</v>
      </c>
      <c r="J101" s="63">
        <f>VLOOKUP(A101,'[1]Table 2'!$A$3:$B$154,2,FALSE)</f>
        <v>65.59</v>
      </c>
      <c r="K101" s="41">
        <f t="shared" si="42"/>
        <v>0</v>
      </c>
      <c r="L101" s="43">
        <f t="shared" si="34"/>
        <v>0.45707317073170733</v>
      </c>
      <c r="M101" s="43">
        <f t="shared" si="35"/>
        <v>0.22853658536585367</v>
      </c>
      <c r="N101" s="44">
        <f>VLOOKUP(A101,'[1]BRMA LA Names'!$A$2:$B$153,2,FALSE)</f>
        <v>644.50304648247572</v>
      </c>
      <c r="O101" s="45">
        <f t="shared" si="36"/>
        <v>1.1228276071123271</v>
      </c>
      <c r="P101" s="45">
        <f t="shared" si="37"/>
        <v>0.56141380355616355</v>
      </c>
      <c r="Q101" s="46">
        <f t="shared" si="43"/>
        <v>0.27512583892617448</v>
      </c>
      <c r="R101" s="46">
        <f>VLOOKUP(B101,[2]Sheet1!$B$3:$C$15,2,FALSE)</f>
        <v>0.35227920610439672</v>
      </c>
      <c r="S101" s="5"/>
      <c r="T101" s="5"/>
    </row>
    <row r="102" spans="1:20" ht="14.25" thickTop="1" thickBot="1" x14ac:dyDescent="0.25">
      <c r="A102" s="5" t="s">
        <v>119</v>
      </c>
      <c r="B102" s="5" t="s">
        <v>60</v>
      </c>
      <c r="C102" s="41">
        <f>VLOOKUP($A102,'[1]LHA Rates 2020 C19 uprate'!$A$3:$D$172,3,FALSE)</f>
        <v>56.5</v>
      </c>
      <c r="D102" s="41">
        <f>VLOOKUP($A102,'[1]LHA Rates 2020 C19 uprate'!$A$3:$D$172,4,FALSE)</f>
        <v>245.50607617262554</v>
      </c>
      <c r="E102" s="41">
        <v>342.72</v>
      </c>
      <c r="F102" s="41">
        <f t="shared" si="38"/>
        <v>588.22607617262554</v>
      </c>
      <c r="G102" s="41">
        <f t="shared" si="39"/>
        <v>396.53249999999997</v>
      </c>
      <c r="H102" s="41" t="str">
        <f t="shared" si="40"/>
        <v>Eligible</v>
      </c>
      <c r="I102" s="41">
        <f t="shared" si="41"/>
        <v>191.69357617262557</v>
      </c>
      <c r="J102" s="63">
        <f>VLOOKUP(A102,'[1]Table 2'!$A$3:$B$154,2,FALSE)</f>
        <v>56.5</v>
      </c>
      <c r="K102" s="41">
        <f t="shared" si="42"/>
        <v>0</v>
      </c>
      <c r="L102" s="43">
        <f t="shared" si="34"/>
        <v>0.39372822299651566</v>
      </c>
      <c r="M102" s="43">
        <f t="shared" si="35"/>
        <v>0.19686411149825783</v>
      </c>
      <c r="N102" s="44">
        <f>VLOOKUP(A102,'[1]BRMA LA Names'!$A$2:$B$153,2,FALSE)</f>
        <v>507.83591899476971</v>
      </c>
      <c r="O102" s="45">
        <f t="shared" si="36"/>
        <v>0.88473156619297855</v>
      </c>
      <c r="P102" s="45">
        <f t="shared" si="37"/>
        <v>0.44236578309648927</v>
      </c>
      <c r="Q102" s="46">
        <f t="shared" si="43"/>
        <v>0.23699664429530201</v>
      </c>
      <c r="R102" s="46">
        <f>VLOOKUP(B102,[2]Sheet1!$B$3:$C$15,2,FALSE)</f>
        <v>0.22050053526245786</v>
      </c>
      <c r="S102" s="5"/>
      <c r="T102" s="5"/>
    </row>
    <row r="103" spans="1:20" ht="14.25" thickTop="1" thickBot="1" x14ac:dyDescent="0.25">
      <c r="A103" s="5" t="s">
        <v>120</v>
      </c>
      <c r="B103" s="5" t="s">
        <v>57</v>
      </c>
      <c r="C103" s="41">
        <f>VLOOKUP($A103,'[1]LHA Rates 2020 C19 uprate'!$A$3:$D$172,3,FALSE)</f>
        <v>70.25</v>
      </c>
      <c r="D103" s="41">
        <f>VLOOKUP($A103,'[1]LHA Rates 2020 C19 uprate'!$A$3:$D$172,4,FALSE)</f>
        <v>305.2531301084415</v>
      </c>
      <c r="E103" s="41">
        <v>342.72</v>
      </c>
      <c r="F103" s="41">
        <f t="shared" si="38"/>
        <v>647.97313010844152</v>
      </c>
      <c r="G103" s="41">
        <f t="shared" si="39"/>
        <v>396.53249999999997</v>
      </c>
      <c r="H103" s="41" t="str">
        <f t="shared" si="40"/>
        <v>Eligible</v>
      </c>
      <c r="I103" s="41">
        <f t="shared" si="41"/>
        <v>251.44063010844155</v>
      </c>
      <c r="J103" s="63">
        <f>VLOOKUP(A103,'[1]Table 2'!$A$3:$B$154,2,FALSE)</f>
        <v>70.25</v>
      </c>
      <c r="K103" s="41">
        <f t="shared" si="42"/>
        <v>0</v>
      </c>
      <c r="L103" s="43">
        <f t="shared" si="34"/>
        <v>0.48954703832752611</v>
      </c>
      <c r="M103" s="43">
        <f t="shared" si="35"/>
        <v>0.24477351916376305</v>
      </c>
      <c r="N103" s="44">
        <f>VLOOKUP(A103,'[1]BRMA LA Names'!$A$2:$B$153,2,FALSE)</f>
        <v>559.26730855741289</v>
      </c>
      <c r="O103" s="45">
        <f t="shared" si="36"/>
        <v>0.97433329016970882</v>
      </c>
      <c r="P103" s="45">
        <f t="shared" si="37"/>
        <v>0.48716664508485441</v>
      </c>
      <c r="Q103" s="46">
        <f t="shared" si="43"/>
        <v>0.29467281879194629</v>
      </c>
      <c r="R103" s="46">
        <f>VLOOKUP(B103,[2]Sheet1!$B$3:$C$15,2,FALSE)</f>
        <v>0.23497217960382227</v>
      </c>
      <c r="S103" s="5"/>
      <c r="T103" s="5"/>
    </row>
    <row r="104" spans="1:20" ht="14.25" thickTop="1" thickBot="1" x14ac:dyDescent="0.25">
      <c r="A104" s="5" t="s">
        <v>121</v>
      </c>
      <c r="B104" s="5" t="s">
        <v>60</v>
      </c>
      <c r="C104" s="41">
        <f>VLOOKUP($A104,'[1]LHA Rates 2020 C19 uprate'!$A$3:$D$172,3,FALSE)</f>
        <v>66.16</v>
      </c>
      <c r="D104" s="41">
        <f>VLOOKUP($A104,'[1]LHA Rates 2020 C19 uprate'!$A$3:$D$172,4,FALSE)</f>
        <v>287.48109733771514</v>
      </c>
      <c r="E104" s="41">
        <v>342.72</v>
      </c>
      <c r="F104" s="41">
        <f t="shared" si="38"/>
        <v>630.20109733771517</v>
      </c>
      <c r="G104" s="41">
        <f t="shared" si="39"/>
        <v>396.53249999999997</v>
      </c>
      <c r="H104" s="41" t="str">
        <f t="shared" si="40"/>
        <v>Eligible</v>
      </c>
      <c r="I104" s="41">
        <f t="shared" si="41"/>
        <v>233.6685973377152</v>
      </c>
      <c r="J104" s="63">
        <f>VLOOKUP(A104,'[1]Table 2'!$A$3:$B$154,2,FALSE)</f>
        <v>66.16</v>
      </c>
      <c r="K104" s="41">
        <f t="shared" si="42"/>
        <v>0</v>
      </c>
      <c r="L104" s="43">
        <f t="shared" si="34"/>
        <v>0.46104529616724738</v>
      </c>
      <c r="M104" s="43">
        <f t="shared" si="35"/>
        <v>0.23052264808362369</v>
      </c>
      <c r="N104" s="44">
        <f>VLOOKUP(A104,'[1]BRMA LA Names'!$A$2:$B$153,2,FALSE)</f>
        <v>666.85524716484906</v>
      </c>
      <c r="O104" s="45">
        <f t="shared" si="36"/>
        <v>1.1617687232837091</v>
      </c>
      <c r="P104" s="45">
        <f t="shared" si="37"/>
        <v>0.58088436164185453</v>
      </c>
      <c r="Q104" s="46">
        <f t="shared" si="43"/>
        <v>0.27751677852348994</v>
      </c>
      <c r="R104" s="46">
        <f>VLOOKUP(B104,[2]Sheet1!$B$3:$C$15,2,FALSE)</f>
        <v>0.22050053526245786</v>
      </c>
      <c r="S104" s="5"/>
      <c r="T104" s="5"/>
    </row>
    <row r="105" spans="1:20" ht="14.25" thickTop="1" thickBot="1" x14ac:dyDescent="0.25">
      <c r="A105" s="5" t="s">
        <v>124</v>
      </c>
      <c r="B105" s="5" t="s">
        <v>47</v>
      </c>
      <c r="C105" s="41">
        <f>VLOOKUP($A105,'[1]LHA Rates 2020 C19 uprate'!$A$3:$D$172,3,FALSE)</f>
        <v>66.5</v>
      </c>
      <c r="D105" s="41">
        <f>VLOOKUP($A105,'[1]LHA Rates 2020 C19 uprate'!$A$3:$D$172,4,FALSE)</f>
        <v>288.95847903503716</v>
      </c>
      <c r="E105" s="41">
        <v>342.72</v>
      </c>
      <c r="F105" s="41">
        <f t="shared" si="38"/>
        <v>631.67847903503718</v>
      </c>
      <c r="G105" s="41">
        <f t="shared" si="39"/>
        <v>396.53249999999997</v>
      </c>
      <c r="H105" s="41" t="str">
        <f t="shared" si="40"/>
        <v>Eligible</v>
      </c>
      <c r="I105" s="41">
        <f t="shared" si="41"/>
        <v>235.14597903503721</v>
      </c>
      <c r="J105" s="63">
        <f>VLOOKUP(A105,'[1]Table 2'!$A$3:$B$154,2,FALSE)</f>
        <v>66.5</v>
      </c>
      <c r="K105" s="41">
        <f t="shared" si="42"/>
        <v>0</v>
      </c>
      <c r="L105" s="43">
        <f t="shared" si="34"/>
        <v>0.46341463414634149</v>
      </c>
      <c r="M105" s="43">
        <f t="shared" si="35"/>
        <v>0.23170731707317074</v>
      </c>
      <c r="N105" s="44">
        <f>VLOOKUP(A105,'[1]BRMA LA Names'!$A$2:$B$153,2,FALSE)</f>
        <v>469.30792965625716</v>
      </c>
      <c r="O105" s="45">
        <f t="shared" si="36"/>
        <v>0.81760963354748639</v>
      </c>
      <c r="P105" s="45">
        <f t="shared" si="37"/>
        <v>0.4088048167737432</v>
      </c>
      <c r="Q105" s="46">
        <f t="shared" si="43"/>
        <v>0.27894295302013422</v>
      </c>
      <c r="R105" s="46">
        <f>VLOOKUP(B105,[2]Sheet1!$B$3:$C$15,2,FALSE)</f>
        <v>0.35227920610439672</v>
      </c>
      <c r="S105" s="5"/>
      <c r="T105" s="5"/>
    </row>
    <row r="106" spans="1:20" ht="14.25" thickTop="1" thickBot="1" x14ac:dyDescent="0.25">
      <c r="A106" s="5" t="s">
        <v>125</v>
      </c>
      <c r="B106" s="5" t="s">
        <v>47</v>
      </c>
      <c r="C106" s="41">
        <f>VLOOKUP($A106,'[1]LHA Rates 2020 C19 uprate'!$A$3:$D$172,3,FALSE)</f>
        <v>81.5</v>
      </c>
      <c r="D106" s="41">
        <f>VLOOKUP($A106,'[1]LHA Rates 2020 C19 uprate'!$A$3:$D$172,4,FALSE)</f>
        <v>354.13708332865457</v>
      </c>
      <c r="E106" s="41">
        <v>342.72</v>
      </c>
      <c r="F106" s="41">
        <f t="shared" si="38"/>
        <v>696.85708332865465</v>
      </c>
      <c r="G106" s="41">
        <f t="shared" si="39"/>
        <v>396.53249999999997</v>
      </c>
      <c r="H106" s="41" t="str">
        <f t="shared" si="40"/>
        <v>Eligible</v>
      </c>
      <c r="I106" s="41">
        <f t="shared" si="41"/>
        <v>300.32458332865468</v>
      </c>
      <c r="J106" s="63">
        <f>VLOOKUP(A106,'[1]Table 2'!$A$3:$B$154,2,FALSE)</f>
        <v>81.5</v>
      </c>
      <c r="K106" s="41">
        <f t="shared" si="42"/>
        <v>0</v>
      </c>
      <c r="L106" s="43">
        <f t="shared" si="34"/>
        <v>0.56794425087108014</v>
      </c>
      <c r="M106" s="43">
        <f t="shared" si="35"/>
        <v>0.28397212543554007</v>
      </c>
      <c r="N106" s="44">
        <f>VLOOKUP(A106,'[1]BRMA LA Names'!$A$2:$B$153,2,FALSE)</f>
        <v>548.63154738438323</v>
      </c>
      <c r="O106" s="45">
        <f t="shared" si="36"/>
        <v>0.95580408951983142</v>
      </c>
      <c r="P106" s="45">
        <f t="shared" si="37"/>
        <v>0.47790204475991571</v>
      </c>
      <c r="Q106" s="46">
        <f t="shared" si="43"/>
        <v>0.34186241610738255</v>
      </c>
      <c r="R106" s="46">
        <f>VLOOKUP(B106,[2]Sheet1!$B$3:$C$15,2,FALSE)</f>
        <v>0.35227920610439672</v>
      </c>
      <c r="S106" s="5"/>
      <c r="T106" s="5"/>
    </row>
    <row r="107" spans="1:20" ht="14.25" thickTop="1" thickBot="1" x14ac:dyDescent="0.25">
      <c r="A107" s="5" t="s">
        <v>126</v>
      </c>
      <c r="B107" s="5" t="s">
        <v>47</v>
      </c>
      <c r="C107" s="41">
        <f>VLOOKUP($A107,'[1]LHA Rates 2020 C19 uprate'!$A$3:$D$172,3,FALSE)</f>
        <v>78.59</v>
      </c>
      <c r="D107" s="41">
        <f>VLOOKUP($A107,'[1]LHA Rates 2020 C19 uprate'!$A$3:$D$172,4,FALSE)</f>
        <v>341.49243409569277</v>
      </c>
      <c r="E107" s="41">
        <v>342.72</v>
      </c>
      <c r="F107" s="41">
        <f t="shared" si="38"/>
        <v>684.21243409569274</v>
      </c>
      <c r="G107" s="41">
        <f t="shared" si="39"/>
        <v>396.53249999999997</v>
      </c>
      <c r="H107" s="41" t="str">
        <f t="shared" si="40"/>
        <v>Eligible</v>
      </c>
      <c r="I107" s="41">
        <f t="shared" si="41"/>
        <v>287.67993409569277</v>
      </c>
      <c r="J107" s="63">
        <f>VLOOKUP(A107,'[1]Table 2'!$A$3:$B$154,2,FALSE)</f>
        <v>78.59</v>
      </c>
      <c r="K107" s="41">
        <f t="shared" si="42"/>
        <v>0</v>
      </c>
      <c r="L107" s="43">
        <f t="shared" si="34"/>
        <v>0.54766550522648083</v>
      </c>
      <c r="M107" s="43">
        <f t="shared" si="35"/>
        <v>0.27383275261324042</v>
      </c>
      <c r="N107" s="44">
        <f>VLOOKUP(A107,'[1]BRMA LA Names'!$A$2:$B$153,2,FALSE)</f>
        <v>833.28514896194156</v>
      </c>
      <c r="O107" s="45">
        <f t="shared" si="36"/>
        <v>1.4517162873901421</v>
      </c>
      <c r="P107" s="45">
        <f t="shared" si="37"/>
        <v>0.72585814369507107</v>
      </c>
      <c r="Q107" s="46">
        <f t="shared" si="43"/>
        <v>0.32965604026845641</v>
      </c>
      <c r="R107" s="46">
        <f>VLOOKUP(B107,[2]Sheet1!$B$3:$C$15,2,FALSE)</f>
        <v>0.35227920610439672</v>
      </c>
      <c r="S107" s="5"/>
      <c r="T107" s="5"/>
    </row>
    <row r="108" spans="1:20" ht="14.25" thickTop="1" thickBot="1" x14ac:dyDescent="0.25">
      <c r="A108" s="5" t="s">
        <v>127</v>
      </c>
      <c r="B108" s="5" t="s">
        <v>28</v>
      </c>
      <c r="C108" s="41">
        <f>VLOOKUP($A108,'[1]LHA Rates 2020 C19 uprate'!$A$3:$D$172,3,FALSE)</f>
        <v>88.85</v>
      </c>
      <c r="D108" s="41">
        <f>VLOOKUP($A108,'[1]LHA Rates 2020 C19 uprate'!$A$3:$D$172,4,FALSE)</f>
        <v>386.07459943252707</v>
      </c>
      <c r="E108" s="41">
        <v>342.72</v>
      </c>
      <c r="F108" s="41">
        <f t="shared" si="38"/>
        <v>728.79459943252709</v>
      </c>
      <c r="G108" s="41">
        <f t="shared" si="39"/>
        <v>396.53249999999997</v>
      </c>
      <c r="H108" s="41" t="str">
        <f t="shared" si="40"/>
        <v>Eligible</v>
      </c>
      <c r="I108" s="41">
        <f t="shared" si="41"/>
        <v>332.26209943252712</v>
      </c>
      <c r="J108" s="42">
        <f>VLOOKUP(A108,'[1]Table 2'!$A$3:$B$154,2,FALSE)</f>
        <v>88.85</v>
      </c>
      <c r="K108" s="41">
        <f t="shared" si="42"/>
        <v>0</v>
      </c>
      <c r="L108" s="43">
        <f t="shared" si="34"/>
        <v>0.61916376306620202</v>
      </c>
      <c r="M108" s="43">
        <f t="shared" si="35"/>
        <v>0.30958188153310101</v>
      </c>
      <c r="N108" s="44">
        <f>VLOOKUP(A108,'[1]BRMA LA Names'!$A$2:$B$153,2,FALSE)</f>
        <v>837.59983997714346</v>
      </c>
      <c r="O108" s="45">
        <f t="shared" si="36"/>
        <v>1.4592331706918875</v>
      </c>
      <c r="P108" s="45">
        <f t="shared" si="37"/>
        <v>0.72961658534594376</v>
      </c>
      <c r="Q108" s="46">
        <f t="shared" si="43"/>
        <v>0.37269295302013422</v>
      </c>
      <c r="R108" s="47">
        <f>VLOOKUP(B108,[2]Sheet1!$B$3:$C$15,2,FALSE)</f>
        <v>0.3508700622168312</v>
      </c>
      <c r="S108" s="1"/>
      <c r="T108" s="1"/>
    </row>
    <row r="109" spans="1:20" ht="14.25" thickTop="1" thickBot="1" x14ac:dyDescent="0.25">
      <c r="A109" s="5" t="s">
        <v>128</v>
      </c>
      <c r="B109" s="5" t="s">
        <v>28</v>
      </c>
      <c r="C109" s="41">
        <f>VLOOKUP($A109,'[1]LHA Rates 2020 C19 uprate'!$A$3:$D$172,3,FALSE)</f>
        <v>72.84</v>
      </c>
      <c r="D109" s="41">
        <f>VLOOKUP($A109,'[1]LHA Rates 2020 C19 uprate'!$A$3:$D$172,4,FALSE)</f>
        <v>316.5073024498061</v>
      </c>
      <c r="E109" s="41">
        <v>342.72</v>
      </c>
      <c r="F109" s="41">
        <f t="shared" si="38"/>
        <v>659.22730244980607</v>
      </c>
      <c r="G109" s="41">
        <f t="shared" si="39"/>
        <v>396.53249999999997</v>
      </c>
      <c r="H109" s="41" t="str">
        <f t="shared" si="40"/>
        <v>Eligible</v>
      </c>
      <c r="I109" s="41">
        <f t="shared" si="41"/>
        <v>262.6948024498061</v>
      </c>
      <c r="J109" s="42">
        <f>VLOOKUP(A109,'[1]Table 2'!$A$3:$B$154,2,FALSE)</f>
        <v>72.84</v>
      </c>
      <c r="K109" s="41">
        <f t="shared" si="42"/>
        <v>0</v>
      </c>
      <c r="L109" s="43">
        <f t="shared" si="34"/>
        <v>0.507595818815331</v>
      </c>
      <c r="M109" s="43">
        <f t="shared" si="35"/>
        <v>0.2537979094076655</v>
      </c>
      <c r="N109" s="44">
        <f>VLOOKUP(A109,'[1]BRMA LA Names'!$A$2:$B$153,2,FALSE)</f>
        <v>788.40696287784954</v>
      </c>
      <c r="O109" s="45">
        <f t="shared" si="36"/>
        <v>1.3735312942122815</v>
      </c>
      <c r="P109" s="45">
        <f t="shared" si="37"/>
        <v>0.68676564710614074</v>
      </c>
      <c r="Q109" s="46">
        <f t="shared" si="43"/>
        <v>0.30553691275167788</v>
      </c>
      <c r="R109" s="47">
        <f>VLOOKUP(B109,[2]Sheet1!$B$3:$C$15,2,FALSE)</f>
        <v>0.3508700622168312</v>
      </c>
      <c r="S109" s="1"/>
      <c r="T109" s="1"/>
    </row>
    <row r="110" spans="1:20" ht="14.25" thickTop="1" thickBot="1" x14ac:dyDescent="0.25">
      <c r="A110" s="5" t="s">
        <v>129</v>
      </c>
      <c r="B110" s="5" t="s">
        <v>44</v>
      </c>
      <c r="C110" s="41">
        <f>VLOOKUP($A110,'[1]LHA Rates 2020 C19 uprate'!$A$3:$D$172,3,FALSE)</f>
        <v>75</v>
      </c>
      <c r="D110" s="41">
        <f>VLOOKUP($A110,'[1]LHA Rates 2020 C19 uprate'!$A$3:$D$172,4,FALSE)</f>
        <v>325.893021468087</v>
      </c>
      <c r="E110" s="41">
        <v>342.72</v>
      </c>
      <c r="F110" s="41">
        <f t="shared" si="38"/>
        <v>668.61302146808703</v>
      </c>
      <c r="G110" s="41">
        <f t="shared" si="39"/>
        <v>396.53249999999997</v>
      </c>
      <c r="H110" s="41" t="str">
        <f t="shared" si="40"/>
        <v>Eligible</v>
      </c>
      <c r="I110" s="41">
        <f t="shared" si="41"/>
        <v>272.08052146808706</v>
      </c>
      <c r="J110" s="42">
        <f>VLOOKUP(A110,'[1]Table 2'!$A$3:$B$154,2,FALSE)</f>
        <v>75</v>
      </c>
      <c r="K110" s="41">
        <f t="shared" si="42"/>
        <v>0</v>
      </c>
      <c r="L110" s="43">
        <f t="shared" si="34"/>
        <v>0.52264808362369342</v>
      </c>
      <c r="M110" s="43">
        <f t="shared" si="35"/>
        <v>0.26132404181184671</v>
      </c>
      <c r="N110" s="44">
        <f>VLOOKUP(A110,'[1]BRMA LA Names'!$A$2:$B$153,2,FALSE)</f>
        <v>671.78908761899629</v>
      </c>
      <c r="O110" s="45">
        <f t="shared" si="36"/>
        <v>1.1703642641445928</v>
      </c>
      <c r="P110" s="45">
        <f t="shared" si="37"/>
        <v>0.58518213207229641</v>
      </c>
      <c r="Q110" s="46">
        <f t="shared" si="43"/>
        <v>0.31459731543624159</v>
      </c>
      <c r="R110" s="47">
        <f>VLOOKUP(B110,[2]Sheet1!$B$3:$C$15,2,FALSE)</f>
        <v>0.31126051422229023</v>
      </c>
      <c r="S110" s="1"/>
      <c r="T110" s="1"/>
    </row>
    <row r="111" spans="1:20" ht="14.25" thickTop="1" thickBot="1" x14ac:dyDescent="0.25">
      <c r="A111" s="5" t="s">
        <v>132</v>
      </c>
      <c r="B111" s="5" t="s">
        <v>50</v>
      </c>
      <c r="C111" s="41">
        <f>VLOOKUP($A111,'[1]LHA Rates 2020 C19 uprate'!$A$3:$D$172,3,FALSE)</f>
        <v>67.08</v>
      </c>
      <c r="D111" s="41">
        <f>VLOOKUP($A111,'[1]LHA Rates 2020 C19 uprate'!$A$3:$D$172,4,FALSE)</f>
        <v>291.47871840105699</v>
      </c>
      <c r="E111" s="41">
        <v>342.72</v>
      </c>
      <c r="F111" s="41">
        <f t="shared" si="38"/>
        <v>634.19871840105702</v>
      </c>
      <c r="G111" s="41">
        <f t="shared" si="39"/>
        <v>396.53249999999997</v>
      </c>
      <c r="H111" s="41" t="str">
        <f t="shared" si="40"/>
        <v>Eligible</v>
      </c>
      <c r="I111" s="41">
        <f t="shared" si="41"/>
        <v>237.66621840105705</v>
      </c>
      <c r="J111" s="42">
        <f>VLOOKUP(A111,'[1]Table 2'!$A$3:$B$154,2,FALSE)</f>
        <v>67.08</v>
      </c>
      <c r="K111" s="41">
        <f t="shared" si="42"/>
        <v>0</v>
      </c>
      <c r="L111" s="43">
        <f t="shared" si="34"/>
        <v>0.46745644599303132</v>
      </c>
      <c r="M111" s="43">
        <f t="shared" si="35"/>
        <v>0.23372822299651566</v>
      </c>
      <c r="N111" s="44">
        <f>VLOOKUP(A111,'[1]BRMA LA Names'!$A$2:$B$153,2,FALSE)</f>
        <v>590.98069388986517</v>
      </c>
      <c r="O111" s="45">
        <f t="shared" si="36"/>
        <v>1.0295830904004619</v>
      </c>
      <c r="P111" s="45">
        <f t="shared" si="37"/>
        <v>0.51479154520023096</v>
      </c>
      <c r="Q111" s="46">
        <f t="shared" si="43"/>
        <v>0.28137583892617446</v>
      </c>
      <c r="R111" s="47">
        <f>VLOOKUP(B111,[2]Sheet1!$B$3:$C$15,2,FALSE)</f>
        <v>0.26242329205386095</v>
      </c>
      <c r="S111" s="1"/>
      <c r="T111" s="1"/>
    </row>
    <row r="112" spans="1:20" ht="14.25" thickTop="1" thickBot="1" x14ac:dyDescent="0.25">
      <c r="A112" s="5" t="s">
        <v>133</v>
      </c>
      <c r="B112" s="5" t="s">
        <v>28</v>
      </c>
      <c r="C112" s="41">
        <f>VLOOKUP($A112,'[1]LHA Rates 2020 C19 uprate'!$A$3:$D$172,3,FALSE)</f>
        <v>70</v>
      </c>
      <c r="D112" s="41">
        <f>VLOOKUP($A112,'[1]LHA Rates 2020 C19 uprate'!$A$3:$D$172,4,FALSE)</f>
        <v>304.16682003688123</v>
      </c>
      <c r="E112" s="41">
        <v>342.72</v>
      </c>
      <c r="F112" s="41">
        <f t="shared" si="38"/>
        <v>646.88682003688132</v>
      </c>
      <c r="G112" s="41">
        <f t="shared" si="39"/>
        <v>396.53249999999997</v>
      </c>
      <c r="H112" s="41" t="str">
        <f t="shared" si="40"/>
        <v>Eligible</v>
      </c>
      <c r="I112" s="41">
        <f t="shared" si="41"/>
        <v>250.35432003688135</v>
      </c>
      <c r="J112" s="42">
        <f>VLOOKUP(A112,'[1]Table 2'!$A$3:$B$154,2,FALSE)</f>
        <v>70</v>
      </c>
      <c r="K112" s="41">
        <f t="shared" si="42"/>
        <v>0</v>
      </c>
      <c r="L112" s="43">
        <f t="shared" si="34"/>
        <v>0.48780487804878048</v>
      </c>
      <c r="M112" s="43">
        <f t="shared" si="35"/>
        <v>0.24390243902439024</v>
      </c>
      <c r="N112" s="44">
        <f>VLOOKUP(A112,'[1]BRMA LA Names'!$A$2:$B$153,2,FALSE)</f>
        <v>990.90599250629339</v>
      </c>
      <c r="O112" s="45">
        <f t="shared" si="36"/>
        <v>1.7263170601154938</v>
      </c>
      <c r="P112" s="45">
        <f t="shared" si="37"/>
        <v>0.8631585300577469</v>
      </c>
      <c r="Q112" s="46">
        <f t="shared" si="43"/>
        <v>0.2936241610738255</v>
      </c>
      <c r="R112" s="47">
        <f>VLOOKUP(B112,[2]Sheet1!$B$3:$C$15,2,FALSE)</f>
        <v>0.3508700622168312</v>
      </c>
      <c r="S112" s="1"/>
      <c r="T112" s="1"/>
    </row>
    <row r="113" spans="1:21" ht="14.25" thickTop="1" thickBot="1" x14ac:dyDescent="0.25">
      <c r="A113" s="5" t="s">
        <v>135</v>
      </c>
      <c r="B113" s="5" t="s">
        <v>57</v>
      </c>
      <c r="C113" s="41">
        <f>VLOOKUP($A113,'[1]LHA Rates 2020 C19 uprate'!$A$3:$D$172,3,FALSE)</f>
        <v>66.5</v>
      </c>
      <c r="D113" s="41">
        <f>VLOOKUP($A113,'[1]LHA Rates 2020 C19 uprate'!$A$3:$D$172,4,FALSE)</f>
        <v>288.95847903503716</v>
      </c>
      <c r="E113" s="41">
        <v>342.72</v>
      </c>
      <c r="F113" s="41">
        <f t="shared" si="38"/>
        <v>631.67847903503718</v>
      </c>
      <c r="G113" s="41">
        <f t="shared" si="39"/>
        <v>396.53249999999997</v>
      </c>
      <c r="H113" s="41" t="str">
        <f t="shared" si="40"/>
        <v>Eligible</v>
      </c>
      <c r="I113" s="41">
        <f t="shared" si="41"/>
        <v>235.14597903503721</v>
      </c>
      <c r="J113" s="42">
        <f>VLOOKUP(A113,'[1]Table 2'!$A$3:$B$154,2,FALSE)</f>
        <v>66.5</v>
      </c>
      <c r="K113" s="41">
        <f t="shared" si="42"/>
        <v>0</v>
      </c>
      <c r="L113" s="43">
        <f t="shared" si="34"/>
        <v>0.46341463414634149</v>
      </c>
      <c r="M113" s="43">
        <f t="shared" si="35"/>
        <v>0.23170731707317074</v>
      </c>
      <c r="N113" s="44">
        <f>VLOOKUP(A113,'[1]BRMA LA Names'!$A$2:$B$153,2,FALSE)</f>
        <v>574.96672012899728</v>
      </c>
      <c r="O113" s="45">
        <f t="shared" si="36"/>
        <v>1.0016841814094029</v>
      </c>
      <c r="P113" s="45">
        <f t="shared" si="37"/>
        <v>0.50084209070470143</v>
      </c>
      <c r="Q113" s="46">
        <f t="shared" si="43"/>
        <v>0.27894295302013422</v>
      </c>
      <c r="R113" s="47">
        <f>VLOOKUP(B113,[2]Sheet1!$B$3:$C$15,2,FALSE)</f>
        <v>0.23497217960382227</v>
      </c>
      <c r="S113" s="1"/>
      <c r="T113" s="1"/>
    </row>
    <row r="114" spans="1:21" ht="14.25" thickTop="1" thickBot="1" x14ac:dyDescent="0.25">
      <c r="A114" s="5" t="s">
        <v>136</v>
      </c>
      <c r="B114" s="5" t="s">
        <v>44</v>
      </c>
      <c r="C114" s="41">
        <f>VLOOKUP($A114,'[1]LHA Rates 2020 C19 uprate'!$A$3:$D$172,3,FALSE)</f>
        <v>70</v>
      </c>
      <c r="D114" s="41">
        <f>VLOOKUP($A114,'[1]LHA Rates 2020 C19 uprate'!$A$3:$D$172,4,FALSE)</f>
        <v>304.16682003688123</v>
      </c>
      <c r="E114" s="41">
        <v>342.72</v>
      </c>
      <c r="F114" s="41">
        <f t="shared" si="38"/>
        <v>646.88682003688132</v>
      </c>
      <c r="G114" s="41">
        <f t="shared" si="39"/>
        <v>396.53249999999997</v>
      </c>
      <c r="H114" s="41" t="str">
        <f t="shared" si="40"/>
        <v>Eligible</v>
      </c>
      <c r="I114" s="41">
        <f t="shared" si="41"/>
        <v>250.35432003688135</v>
      </c>
      <c r="J114" s="42">
        <f>VLOOKUP(A114,'[1]Table 2'!$A$3:$B$154,2,FALSE)</f>
        <v>70</v>
      </c>
      <c r="K114" s="41">
        <f t="shared" si="42"/>
        <v>0</v>
      </c>
      <c r="L114" s="43">
        <f t="shared" si="34"/>
        <v>0.48780487804878048</v>
      </c>
      <c r="M114" s="43">
        <f t="shared" si="35"/>
        <v>0.24390243902439024</v>
      </c>
      <c r="N114" s="44">
        <f>VLOOKUP(A114,'[1]BRMA LA Names'!$A$2:$B$153,2,FALSE)</f>
        <v>685.00653403845934</v>
      </c>
      <c r="O114" s="45">
        <f t="shared" si="36"/>
        <v>1.1933911742830301</v>
      </c>
      <c r="P114" s="45">
        <f t="shared" si="37"/>
        <v>0.59669558714151505</v>
      </c>
      <c r="Q114" s="46">
        <f t="shared" si="43"/>
        <v>0.2936241610738255</v>
      </c>
      <c r="R114" s="47">
        <f>VLOOKUP(B114,[2]Sheet1!$B$3:$C$15,2,FALSE)</f>
        <v>0.31126051422229023</v>
      </c>
      <c r="S114" s="1"/>
      <c r="T114" s="1"/>
    </row>
    <row r="115" spans="1:21" ht="14.25" thickTop="1" thickBot="1" x14ac:dyDescent="0.25">
      <c r="A115" s="5" t="s">
        <v>140</v>
      </c>
      <c r="B115" s="5" t="s">
        <v>28</v>
      </c>
      <c r="C115" s="41">
        <f>VLOOKUP($A115,'[1]LHA Rates 2020 C19 uprate'!$A$3:$D$172,3,FALSE)</f>
        <v>88.85</v>
      </c>
      <c r="D115" s="41">
        <f>VLOOKUP($A115,'[1]LHA Rates 2020 C19 uprate'!$A$3:$D$172,4,FALSE)</f>
        <v>386.07459943252707</v>
      </c>
      <c r="E115" s="41">
        <v>342.72</v>
      </c>
      <c r="F115" s="41">
        <f t="shared" si="38"/>
        <v>728.79459943252709</v>
      </c>
      <c r="G115" s="41">
        <f t="shared" si="39"/>
        <v>396.53249999999997</v>
      </c>
      <c r="H115" s="41" t="str">
        <f t="shared" si="40"/>
        <v>Eligible</v>
      </c>
      <c r="I115" s="41">
        <f t="shared" si="41"/>
        <v>332.26209943252712</v>
      </c>
      <c r="J115" s="42">
        <f>VLOOKUP(A115,'[1]Table 2'!$A$3:$B$154,2,FALSE)</f>
        <v>88.85</v>
      </c>
      <c r="K115" s="41">
        <f t="shared" si="42"/>
        <v>0</v>
      </c>
      <c r="L115" s="43">
        <f t="shared" si="34"/>
        <v>0.61916376306620202</v>
      </c>
      <c r="M115" s="43">
        <f t="shared" si="35"/>
        <v>0.30958188153310101</v>
      </c>
      <c r="N115" s="44">
        <f>VLOOKUP(A115,'[1]BRMA LA Names'!$A$2:$B$153,2,FALSE)</f>
        <v>923.46746359748795</v>
      </c>
      <c r="O115" s="45">
        <f t="shared" si="36"/>
        <v>1.608828333793533</v>
      </c>
      <c r="P115" s="45">
        <f t="shared" si="37"/>
        <v>0.80441416689676648</v>
      </c>
      <c r="Q115" s="46">
        <f t="shared" si="43"/>
        <v>0.37269295302013422</v>
      </c>
      <c r="R115" s="47">
        <f>VLOOKUP(B115,[2]Sheet1!$B$3:$C$15,2,FALSE)</f>
        <v>0.3508700622168312</v>
      </c>
      <c r="S115" s="1"/>
      <c r="T115" s="1"/>
    </row>
    <row r="116" spans="1:21" ht="14.25" thickTop="1" thickBot="1" x14ac:dyDescent="0.25">
      <c r="A116" s="5" t="s">
        <v>146</v>
      </c>
      <c r="B116" s="5" t="s">
        <v>57</v>
      </c>
      <c r="C116" s="41">
        <f>VLOOKUP($A116,'[1]LHA Rates 2020 C19 uprate'!$A$3:$D$172,3,FALSE)</f>
        <v>66.39</v>
      </c>
      <c r="D116" s="41">
        <f>VLOOKUP($A116,'[1]LHA Rates 2020 C19 uprate'!$A$3:$D$172,4,FALSE)</f>
        <v>288.48050260355063</v>
      </c>
      <c r="E116" s="41">
        <v>342.72</v>
      </c>
      <c r="F116" s="41">
        <f t="shared" si="38"/>
        <v>631.2005026035506</v>
      </c>
      <c r="G116" s="41">
        <f t="shared" si="39"/>
        <v>396.53249999999997</v>
      </c>
      <c r="H116" s="41" t="str">
        <f t="shared" si="40"/>
        <v>Eligible</v>
      </c>
      <c r="I116" s="41">
        <f t="shared" si="41"/>
        <v>234.66800260355063</v>
      </c>
      <c r="J116" s="42">
        <f>VLOOKUP(A116,'[1]Table 2'!$A$3:$B$154,2,FALSE)</f>
        <v>66.39</v>
      </c>
      <c r="K116" s="41">
        <f t="shared" si="42"/>
        <v>0</v>
      </c>
      <c r="L116" s="43">
        <f t="shared" si="34"/>
        <v>0.46264808362369336</v>
      </c>
      <c r="M116" s="43">
        <f t="shared" si="35"/>
        <v>0.23132404181184668</v>
      </c>
      <c r="N116" s="44">
        <f>VLOOKUP(A116,'[1]BRMA LA Names'!$A$2:$B$153,2,FALSE)</f>
        <v>513.41460975258747</v>
      </c>
      <c r="O116" s="45">
        <f t="shared" si="36"/>
        <v>0.89445053963865417</v>
      </c>
      <c r="P116" s="45">
        <f t="shared" si="37"/>
        <v>0.44722526981932709</v>
      </c>
      <c r="Q116" s="46">
        <f t="shared" si="43"/>
        <v>0.27848154362416105</v>
      </c>
      <c r="R116" s="47">
        <f>VLOOKUP(B116,[2]Sheet1!$B$3:$C$15,2,FALSE)</f>
        <v>0.23497217960382227</v>
      </c>
      <c r="S116" s="1"/>
      <c r="T116" s="1"/>
    </row>
    <row r="117" spans="1:21" ht="14.25" thickTop="1" thickBot="1" x14ac:dyDescent="0.25">
      <c r="A117" s="5" t="s">
        <v>154</v>
      </c>
      <c r="B117" s="5" t="s">
        <v>28</v>
      </c>
      <c r="C117" s="41">
        <f>VLOOKUP($A117,'[1]LHA Rates 2020 C19 uprate'!$A$3:$D$172,3,FALSE)</f>
        <v>118.87</v>
      </c>
      <c r="D117" s="41">
        <f>VLOOKUP($A117,'[1]LHA Rates 2020 C19 uprate'!$A$3:$D$172,4,FALSE)</f>
        <v>516.51871282548677</v>
      </c>
      <c r="E117" s="41">
        <v>342.72</v>
      </c>
      <c r="F117" s="41">
        <f t="shared" si="38"/>
        <v>859.2387128254868</v>
      </c>
      <c r="G117" s="41">
        <f t="shared" si="39"/>
        <v>396.53249999999997</v>
      </c>
      <c r="H117" s="41" t="str">
        <f t="shared" si="40"/>
        <v>Eligible</v>
      </c>
      <c r="I117" s="41">
        <f t="shared" si="41"/>
        <v>462.70621282548683</v>
      </c>
      <c r="J117" s="42">
        <f>VLOOKUP(A117,'[1]Table 2'!$A$3:$B$154,2,FALSE)</f>
        <v>118.87</v>
      </c>
      <c r="K117" s="41">
        <f t="shared" si="42"/>
        <v>0</v>
      </c>
      <c r="L117" s="43">
        <f t="shared" ref="L117:L148" si="44">$C117/(8.2*17.5)</f>
        <v>0.82836236933797913</v>
      </c>
      <c r="M117" s="43">
        <f t="shared" ref="M117:M148" si="45">$C117/(8.2*35)</f>
        <v>0.41418118466898957</v>
      </c>
      <c r="N117" s="44">
        <f>VLOOKUP(A117,'[1]BRMA LA Names'!$A$2:$B$153,2,FALSE)</f>
        <v>1238.8152396888618</v>
      </c>
      <c r="O117" s="45">
        <f t="shared" si="36"/>
        <v>2.1582147032907</v>
      </c>
      <c r="P117" s="45">
        <f t="shared" si="37"/>
        <v>1.07910735164535</v>
      </c>
      <c r="Q117" s="46">
        <f t="shared" si="43"/>
        <v>0.49861577181208055</v>
      </c>
      <c r="R117" s="47">
        <f>VLOOKUP(B117,[2]Sheet1!$B$3:$C$15,2,FALSE)</f>
        <v>0.3508700622168312</v>
      </c>
      <c r="S117" s="1"/>
      <c r="T117" s="1"/>
    </row>
    <row r="118" spans="1:21" ht="14.25" thickTop="1" thickBot="1" x14ac:dyDescent="0.25">
      <c r="A118" s="5" t="s">
        <v>155</v>
      </c>
      <c r="B118" s="5" t="s">
        <v>70</v>
      </c>
      <c r="C118" s="41">
        <f>VLOOKUP($A118,'[1]LHA Rates 2020 C19 uprate'!$A$3:$D$172,3,FALSE)</f>
        <v>70.19</v>
      </c>
      <c r="D118" s="41">
        <f>VLOOKUP($A118,'[1]LHA Rates 2020 C19 uprate'!$A$3:$D$172,4,FALSE)</f>
        <v>304.99241569126701</v>
      </c>
      <c r="E118" s="41">
        <v>342.72</v>
      </c>
      <c r="F118" s="41">
        <f t="shared" si="38"/>
        <v>647.7124156912671</v>
      </c>
      <c r="G118" s="41">
        <f t="shared" si="39"/>
        <v>396.53249999999997</v>
      </c>
      <c r="H118" s="41" t="str">
        <f t="shared" si="40"/>
        <v>Eligible</v>
      </c>
      <c r="I118" s="41">
        <f t="shared" si="41"/>
        <v>251.17991569126713</v>
      </c>
      <c r="J118" s="63">
        <f>VLOOKUP(A118,'[1]Table 2'!$A$3:$B$154,2,FALSE)</f>
        <v>70.19</v>
      </c>
      <c r="K118" s="41">
        <f t="shared" si="42"/>
        <v>0</v>
      </c>
      <c r="L118" s="43">
        <f t="shared" si="44"/>
        <v>0.48912891986062718</v>
      </c>
      <c r="M118" s="43">
        <f t="shared" si="45"/>
        <v>0.24456445993031359</v>
      </c>
      <c r="N118" s="44">
        <f>VLOOKUP(A118,'[1]BRMA LA Names'!$A$2:$B$153,2,FALSE)</f>
        <v>663.14924736463649</v>
      </c>
      <c r="O118" s="45">
        <f t="shared" si="36"/>
        <v>1.1553122776387394</v>
      </c>
      <c r="P118" s="45">
        <f t="shared" si="37"/>
        <v>0.57765613881936972</v>
      </c>
      <c r="Q118" s="46">
        <f t="shared" si="43"/>
        <v>0.29442114093959731</v>
      </c>
      <c r="R118" s="46">
        <f>VLOOKUP(B118,[2]Sheet1!$B$3:$C$15,2,FALSE)</f>
        <v>0.45907710199779322</v>
      </c>
      <c r="S118" s="5"/>
      <c r="T118" s="5"/>
      <c r="U118" s="38"/>
    </row>
    <row r="119" spans="1:21" ht="14.25" thickTop="1" thickBot="1" x14ac:dyDescent="0.25">
      <c r="A119" s="5" t="s">
        <v>156</v>
      </c>
      <c r="B119" s="5" t="s">
        <v>47</v>
      </c>
      <c r="C119" s="41">
        <f>VLOOKUP($A119,'[1]LHA Rates 2020 C19 uprate'!$A$3:$D$172,3,FALSE)</f>
        <v>65.59</v>
      </c>
      <c r="D119" s="41">
        <f>VLOOKUP($A119,'[1]LHA Rates 2020 C19 uprate'!$A$3:$D$172,4,FALSE)</f>
        <v>285.00431037455769</v>
      </c>
      <c r="E119" s="41">
        <v>342.72</v>
      </c>
      <c r="F119" s="41">
        <f t="shared" si="38"/>
        <v>627.72431037455772</v>
      </c>
      <c r="G119" s="41">
        <f t="shared" si="39"/>
        <v>396.53249999999997</v>
      </c>
      <c r="H119" s="41" t="str">
        <f t="shared" si="40"/>
        <v>Eligible</v>
      </c>
      <c r="I119" s="41">
        <f t="shared" si="41"/>
        <v>231.19181037455775</v>
      </c>
      <c r="J119" s="63">
        <f>VLOOKUP(A119,'[1]Table 2'!$A$3:$B$154,2,FALSE)</f>
        <v>65.59</v>
      </c>
      <c r="K119" s="41">
        <f t="shared" si="42"/>
        <v>0</v>
      </c>
      <c r="L119" s="43">
        <f t="shared" si="44"/>
        <v>0.45707317073170733</v>
      </c>
      <c r="M119" s="43">
        <f t="shared" si="45"/>
        <v>0.22853658536585367</v>
      </c>
      <c r="N119" s="44">
        <f>VLOOKUP(A119,'[1]BRMA LA Names'!$A$2:$B$153,2,FALSE)</f>
        <v>662.74762460330885</v>
      </c>
      <c r="O119" s="45">
        <f t="shared" si="36"/>
        <v>1.1546125864169143</v>
      </c>
      <c r="P119" s="45">
        <f t="shared" si="37"/>
        <v>0.57730629320845717</v>
      </c>
      <c r="Q119" s="46">
        <f t="shared" si="43"/>
        <v>0.27512583892617448</v>
      </c>
      <c r="R119" s="46">
        <f>VLOOKUP(B119,[2]Sheet1!$B$3:$C$15,2,FALSE)</f>
        <v>0.35227920610439672</v>
      </c>
      <c r="S119" s="5"/>
      <c r="T119" s="5"/>
      <c r="U119" s="38"/>
    </row>
    <row r="120" spans="1:21" ht="14.25" thickTop="1" thickBot="1" x14ac:dyDescent="0.25">
      <c r="A120" s="5" t="s">
        <v>159</v>
      </c>
      <c r="B120" s="5" t="s">
        <v>28</v>
      </c>
      <c r="C120" s="41">
        <f>VLOOKUP($A120,'[1]LHA Rates 2020 C19 uprate'!$A$3:$D$172,3,FALSE)</f>
        <v>89.75</v>
      </c>
      <c r="D120" s="41">
        <f>VLOOKUP($A120,'[1]LHA Rates 2020 C19 uprate'!$A$3:$D$172,4,FALSE)</f>
        <v>389.98531569014409</v>
      </c>
      <c r="E120" s="41">
        <v>342.72</v>
      </c>
      <c r="F120" s="41">
        <f t="shared" si="38"/>
        <v>732.70531569014406</v>
      </c>
      <c r="G120" s="41">
        <f t="shared" si="39"/>
        <v>396.53249999999997</v>
      </c>
      <c r="H120" s="41" t="str">
        <f t="shared" si="40"/>
        <v>Eligible</v>
      </c>
      <c r="I120" s="41">
        <f t="shared" si="41"/>
        <v>336.17281569014409</v>
      </c>
      <c r="J120" s="63">
        <f>VLOOKUP(A120,'[1]Table 2'!$A$3:$B$154,2,FALSE)</f>
        <v>89.75</v>
      </c>
      <c r="K120" s="41">
        <f t="shared" si="42"/>
        <v>0</v>
      </c>
      <c r="L120" s="43">
        <f t="shared" si="44"/>
        <v>0.62543554006968638</v>
      </c>
      <c r="M120" s="43">
        <f t="shared" si="45"/>
        <v>0.31271777003484319</v>
      </c>
      <c r="N120" s="44">
        <f>VLOOKUP(A120,'[1]BRMA LA Names'!$A$2:$B$153,2,FALSE)</f>
        <v>1025.4252586386847</v>
      </c>
      <c r="O120" s="45">
        <f t="shared" si="36"/>
        <v>1.7864551544227956</v>
      </c>
      <c r="P120" s="45">
        <f t="shared" si="37"/>
        <v>0.89322757721139778</v>
      </c>
      <c r="Q120" s="46">
        <f t="shared" si="43"/>
        <v>0.37646812080536912</v>
      </c>
      <c r="R120" s="46">
        <f>VLOOKUP(B120,[2]Sheet1!$B$3:$C$15,2,FALSE)</f>
        <v>0.3508700622168312</v>
      </c>
      <c r="S120" s="5"/>
      <c r="T120" s="5"/>
      <c r="U120" s="38"/>
    </row>
    <row r="121" spans="1:21" ht="14.25" thickTop="1" thickBot="1" x14ac:dyDescent="0.25">
      <c r="A121" s="5" t="s">
        <v>160</v>
      </c>
      <c r="B121" s="5" t="s">
        <v>60</v>
      </c>
      <c r="C121" s="41">
        <f>VLOOKUP($A121,'[1]LHA Rates 2020 C19 uprate'!$A$3:$D$172,3,FALSE)</f>
        <v>75</v>
      </c>
      <c r="D121" s="41">
        <f>VLOOKUP($A121,'[1]LHA Rates 2020 C19 uprate'!$A$3:$D$172,4,FALSE)</f>
        <v>325.893021468087</v>
      </c>
      <c r="E121" s="41">
        <v>342.72</v>
      </c>
      <c r="F121" s="41">
        <f t="shared" si="38"/>
        <v>668.61302146808703</v>
      </c>
      <c r="G121" s="41">
        <f t="shared" si="39"/>
        <v>396.53249999999997</v>
      </c>
      <c r="H121" s="41" t="str">
        <f t="shared" si="40"/>
        <v>Eligible</v>
      </c>
      <c r="I121" s="41">
        <f t="shared" si="41"/>
        <v>272.08052146808706</v>
      </c>
      <c r="J121" s="63">
        <f>VLOOKUP(A121,'[1]Table 2'!$A$3:$B$154,2,FALSE)</f>
        <v>75</v>
      </c>
      <c r="K121" s="41">
        <f t="shared" si="42"/>
        <v>0</v>
      </c>
      <c r="L121" s="43">
        <f t="shared" si="44"/>
        <v>0.52264808362369342</v>
      </c>
      <c r="M121" s="43">
        <f t="shared" si="45"/>
        <v>0.26132404181184671</v>
      </c>
      <c r="N121" s="44">
        <f>VLOOKUP(A121,'[1]BRMA LA Names'!$A$2:$B$153,2,FALSE)</f>
        <v>598.50181938252058</v>
      </c>
      <c r="O121" s="45">
        <f t="shared" si="36"/>
        <v>1.0426860964852276</v>
      </c>
      <c r="P121" s="45">
        <f t="shared" si="37"/>
        <v>0.52134304824261379</v>
      </c>
      <c r="Q121" s="46">
        <f t="shared" si="43"/>
        <v>0.31459731543624159</v>
      </c>
      <c r="R121" s="46">
        <f>VLOOKUP(B121,[2]Sheet1!$B$3:$C$15,2,FALSE)</f>
        <v>0.22050053526245786</v>
      </c>
      <c r="S121" s="5"/>
      <c r="T121" s="5"/>
      <c r="U121" s="38"/>
    </row>
    <row r="122" spans="1:21" ht="14.25" thickTop="1" thickBot="1" x14ac:dyDescent="0.25">
      <c r="A122" s="5" t="s">
        <v>161</v>
      </c>
      <c r="B122" s="5" t="s">
        <v>60</v>
      </c>
      <c r="C122" s="41">
        <f>VLOOKUP($A122,'[1]LHA Rates 2020 C19 uprate'!$A$3:$D$172,3,FALSE)</f>
        <v>61.5</v>
      </c>
      <c r="D122" s="41">
        <f>VLOOKUP($A122,'[1]LHA Rates 2020 C19 uprate'!$A$3:$D$172,4,FALSE)</f>
        <v>267.23227760383133</v>
      </c>
      <c r="E122" s="41">
        <v>342.72</v>
      </c>
      <c r="F122" s="41">
        <f t="shared" si="38"/>
        <v>609.95227760383136</v>
      </c>
      <c r="G122" s="41">
        <f t="shared" si="39"/>
        <v>396.53249999999997</v>
      </c>
      <c r="H122" s="41" t="str">
        <f t="shared" si="40"/>
        <v>Eligible</v>
      </c>
      <c r="I122" s="41">
        <f t="shared" si="41"/>
        <v>213.41977760383139</v>
      </c>
      <c r="J122" s="63">
        <f>VLOOKUP(A122,'[1]Table 2'!$A$3:$B$154,2,FALSE)</f>
        <v>61.5</v>
      </c>
      <c r="K122" s="41">
        <f t="shared" si="42"/>
        <v>0</v>
      </c>
      <c r="L122" s="43">
        <f t="shared" si="44"/>
        <v>0.42857142857142855</v>
      </c>
      <c r="M122" s="43">
        <f t="shared" si="45"/>
        <v>0.21428571428571427</v>
      </c>
      <c r="N122" s="44">
        <f>VLOOKUP(A122,'[1]BRMA LA Names'!$A$2:$B$153,2,FALSE)</f>
        <v>507.83591899476971</v>
      </c>
      <c r="O122" s="45">
        <f t="shared" si="36"/>
        <v>0.88473156619297855</v>
      </c>
      <c r="P122" s="45">
        <f t="shared" si="37"/>
        <v>0.44236578309648927</v>
      </c>
      <c r="Q122" s="46">
        <f t="shared" si="43"/>
        <v>0.25796979865771813</v>
      </c>
      <c r="R122" s="46">
        <f>VLOOKUP(B122,[2]Sheet1!$B$3:$C$15,2,FALSE)</f>
        <v>0.22050053526245786</v>
      </c>
      <c r="S122" s="5"/>
      <c r="T122" s="5"/>
      <c r="U122" s="38"/>
    </row>
    <row r="123" spans="1:21" ht="14.25" thickTop="1" thickBot="1" x14ac:dyDescent="0.25">
      <c r="A123" s="5" t="s">
        <v>162</v>
      </c>
      <c r="B123" s="5" t="s">
        <v>50</v>
      </c>
      <c r="C123" s="41">
        <f>VLOOKUP($A123,'[1]LHA Rates 2020 C19 uprate'!$A$3:$D$172,3,FALSE)</f>
        <v>84.35</v>
      </c>
      <c r="D123" s="41">
        <f>VLOOKUP($A123,'[1]LHA Rates 2020 C19 uprate'!$A$3:$D$172,4,FALSE)</f>
        <v>366.52101814444183</v>
      </c>
      <c r="E123" s="41">
        <v>342.72</v>
      </c>
      <c r="F123" s="41">
        <f t="shared" si="38"/>
        <v>709.2410181444418</v>
      </c>
      <c r="G123" s="41">
        <f t="shared" si="39"/>
        <v>396.53249999999997</v>
      </c>
      <c r="H123" s="41" t="str">
        <f t="shared" si="40"/>
        <v>Eligible</v>
      </c>
      <c r="I123" s="41">
        <f t="shared" si="41"/>
        <v>312.70851814444183</v>
      </c>
      <c r="J123" s="63">
        <f>VLOOKUP(A123,'[1]Table 2'!$A$3:$B$154,2,FALSE)</f>
        <v>84.35</v>
      </c>
      <c r="K123" s="41">
        <f t="shared" si="42"/>
        <v>0</v>
      </c>
      <c r="L123" s="43">
        <f t="shared" si="44"/>
        <v>0.58780487804878045</v>
      </c>
      <c r="M123" s="43">
        <f t="shared" si="45"/>
        <v>0.29390243902439023</v>
      </c>
      <c r="N123" s="44">
        <f>VLOOKUP(A123,'[1]BRMA LA Names'!$A$2:$B$153,2,FALSE)</f>
        <v>673.03421171920172</v>
      </c>
      <c r="O123" s="45">
        <f t="shared" si="36"/>
        <v>1.1725334698940797</v>
      </c>
      <c r="P123" s="45">
        <f t="shared" si="37"/>
        <v>0.58626673494703985</v>
      </c>
      <c r="Q123" s="46">
        <f t="shared" si="43"/>
        <v>0.35381711409395972</v>
      </c>
      <c r="R123" s="46">
        <f>VLOOKUP(B123,[2]Sheet1!$B$3:$C$15,2,FALSE)</f>
        <v>0.26242329205386095</v>
      </c>
      <c r="S123" s="5"/>
      <c r="T123" s="5"/>
      <c r="U123" s="38"/>
    </row>
    <row r="124" spans="1:21" ht="14.25" thickTop="1" thickBot="1" x14ac:dyDescent="0.25">
      <c r="A124" s="5" t="s">
        <v>163</v>
      </c>
      <c r="B124" s="5" t="s">
        <v>44</v>
      </c>
      <c r="C124" s="41">
        <f>VLOOKUP($A124,'[1]LHA Rates 2020 C19 uprate'!$A$3:$D$172,3,FALSE)</f>
        <v>83.1</v>
      </c>
      <c r="D124" s="41">
        <f>VLOOKUP($A124,'[1]LHA Rates 2020 C19 uprate'!$A$3:$D$172,4,FALSE)</f>
        <v>361.0894677866404</v>
      </c>
      <c r="E124" s="41">
        <v>342.72</v>
      </c>
      <c r="F124" s="41">
        <f t="shared" si="38"/>
        <v>703.80946778664043</v>
      </c>
      <c r="G124" s="41">
        <f t="shared" si="39"/>
        <v>396.53249999999997</v>
      </c>
      <c r="H124" s="41" t="str">
        <f t="shared" si="40"/>
        <v>Eligible</v>
      </c>
      <c r="I124" s="41">
        <f t="shared" si="41"/>
        <v>307.27696778664045</v>
      </c>
      <c r="J124" s="63">
        <f>VLOOKUP(A124,'[1]Table 2'!$A$3:$B$154,2,FALSE)</f>
        <v>83.1</v>
      </c>
      <c r="K124" s="41">
        <f t="shared" si="42"/>
        <v>0</v>
      </c>
      <c r="L124" s="43">
        <f t="shared" si="44"/>
        <v>0.57909407665505219</v>
      </c>
      <c r="M124" s="43">
        <f t="shared" si="45"/>
        <v>0.2895470383275261</v>
      </c>
      <c r="N124" s="44">
        <f>VLOOKUP(A124,'[1]BRMA LA Names'!$A$2:$B$153,2,FALSE)</f>
        <v>847.45586909927579</v>
      </c>
      <c r="O124" s="45">
        <f t="shared" si="36"/>
        <v>1.4764039531346269</v>
      </c>
      <c r="P124" s="45">
        <f t="shared" si="37"/>
        <v>0.73820197656731346</v>
      </c>
      <c r="Q124" s="46">
        <f t="shared" si="43"/>
        <v>0.34857382550335569</v>
      </c>
      <c r="R124" s="46">
        <f>VLOOKUP(B124,[2]Sheet1!$B$3:$C$15,2,FALSE)</f>
        <v>0.31126051422229023</v>
      </c>
      <c r="S124" s="5"/>
      <c r="T124" s="5"/>
      <c r="U124" s="38"/>
    </row>
    <row r="125" spans="1:21" ht="14.25" thickTop="1" thickBot="1" x14ac:dyDescent="0.25">
      <c r="A125" s="5" t="s">
        <v>164</v>
      </c>
      <c r="B125" s="5" t="s">
        <v>60</v>
      </c>
      <c r="C125" s="41">
        <f>VLOOKUP($A125,'[1]LHA Rates 2020 C19 uprate'!$A$3:$D$172,3,FALSE)</f>
        <v>65.5</v>
      </c>
      <c r="D125" s="41">
        <f>VLOOKUP($A125,'[1]LHA Rates 2020 C19 uprate'!$A$3:$D$172,4,FALSE)</f>
        <v>284.61323874879599</v>
      </c>
      <c r="E125" s="41">
        <v>342.72</v>
      </c>
      <c r="F125" s="41">
        <f t="shared" si="38"/>
        <v>627.33323874879602</v>
      </c>
      <c r="G125" s="41">
        <f t="shared" si="39"/>
        <v>396.53249999999997</v>
      </c>
      <c r="H125" s="41" t="str">
        <f t="shared" si="40"/>
        <v>Eligible</v>
      </c>
      <c r="I125" s="41">
        <f t="shared" si="41"/>
        <v>230.80073874879605</v>
      </c>
      <c r="J125" s="63">
        <f>VLOOKUP(A125,'[1]Table 2'!$A$3:$B$154,2,FALSE)</f>
        <v>65.5</v>
      </c>
      <c r="K125" s="41">
        <f t="shared" si="42"/>
        <v>0</v>
      </c>
      <c r="L125" s="43">
        <f t="shared" si="44"/>
        <v>0.45644599303135891</v>
      </c>
      <c r="M125" s="43">
        <f t="shared" si="45"/>
        <v>0.22822299651567945</v>
      </c>
      <c r="N125" s="44">
        <f>VLOOKUP(A125,'[1]BRMA LA Names'!$A$2:$B$153,2,FALSE)</f>
        <v>512.96557474219162</v>
      </c>
      <c r="O125" s="45">
        <f t="shared" si="36"/>
        <v>0.89366824867977634</v>
      </c>
      <c r="P125" s="45">
        <f t="shared" si="37"/>
        <v>0.44683412433988817</v>
      </c>
      <c r="Q125" s="46">
        <f t="shared" si="43"/>
        <v>0.27474832214765099</v>
      </c>
      <c r="R125" s="46">
        <f>VLOOKUP(B125,[2]Sheet1!$B$3:$C$15,2,FALSE)</f>
        <v>0.22050053526245786</v>
      </c>
      <c r="S125" s="5"/>
      <c r="T125" s="5"/>
      <c r="U125" s="38"/>
    </row>
    <row r="126" spans="1:21" ht="14.25" thickTop="1" thickBot="1" x14ac:dyDescent="0.25">
      <c r="A126" s="5" t="s">
        <v>165</v>
      </c>
      <c r="B126" s="5" t="s">
        <v>60</v>
      </c>
      <c r="C126" s="41">
        <f>VLOOKUP($A126,'[1]LHA Rates 2020 C19 uprate'!$A$3:$D$172,3,FALSE)</f>
        <v>56</v>
      </c>
      <c r="D126" s="41">
        <f>VLOOKUP($A126,'[1]LHA Rates 2020 C19 uprate'!$A$3:$D$172,4,FALSE)</f>
        <v>243.33345602950496</v>
      </c>
      <c r="E126" s="41">
        <v>342.72</v>
      </c>
      <c r="F126" s="41">
        <f t="shared" si="38"/>
        <v>586.05345602950501</v>
      </c>
      <c r="G126" s="41">
        <f t="shared" si="39"/>
        <v>396.53249999999997</v>
      </c>
      <c r="H126" s="41" t="str">
        <f t="shared" si="40"/>
        <v>Eligible</v>
      </c>
      <c r="I126" s="41">
        <f t="shared" si="41"/>
        <v>189.52095602950504</v>
      </c>
      <c r="J126" s="63">
        <f>VLOOKUP(A126,'[1]Table 2'!$A$3:$B$154,2,FALSE)</f>
        <v>56</v>
      </c>
      <c r="K126" s="41">
        <f t="shared" si="42"/>
        <v>0</v>
      </c>
      <c r="L126" s="43">
        <f t="shared" si="44"/>
        <v>0.3902439024390244</v>
      </c>
      <c r="M126" s="43">
        <f t="shared" si="45"/>
        <v>0.1951219512195122</v>
      </c>
      <c r="N126" s="44">
        <f>VLOOKUP(A126,'[1]BRMA LA Names'!$A$2:$B$153,2,FALSE)</f>
        <v>492.09992624000472</v>
      </c>
      <c r="O126" s="45">
        <f t="shared" si="36"/>
        <v>0.85731694466899777</v>
      </c>
      <c r="P126" s="45">
        <f t="shared" si="37"/>
        <v>0.42865847233449889</v>
      </c>
      <c r="Q126" s="46">
        <f t="shared" si="43"/>
        <v>0.2348993288590604</v>
      </c>
      <c r="R126" s="46">
        <f>VLOOKUP(B126,[2]Sheet1!$B$3:$C$15,2,FALSE)</f>
        <v>0.22050053526245786</v>
      </c>
      <c r="S126" s="5"/>
      <c r="T126" s="5"/>
      <c r="U126" s="38"/>
    </row>
    <row r="127" spans="1:21" ht="14.25" thickTop="1" thickBot="1" x14ac:dyDescent="0.25">
      <c r="A127" s="5" t="s">
        <v>167</v>
      </c>
      <c r="B127" s="5" t="s">
        <v>50</v>
      </c>
      <c r="C127" s="41">
        <f>VLOOKUP($A127,'[1]LHA Rates 2020 C19 uprate'!$A$3:$D$172,3,FALSE)</f>
        <v>75</v>
      </c>
      <c r="D127" s="41">
        <f>VLOOKUP($A127,'[1]LHA Rates 2020 C19 uprate'!$A$3:$D$172,4,FALSE)</f>
        <v>325.893021468087</v>
      </c>
      <c r="E127" s="41">
        <v>342.72</v>
      </c>
      <c r="F127" s="41">
        <f t="shared" si="38"/>
        <v>668.61302146808703</v>
      </c>
      <c r="G127" s="41">
        <f t="shared" si="39"/>
        <v>396.53249999999997</v>
      </c>
      <c r="H127" s="41" t="str">
        <f t="shared" si="40"/>
        <v>Eligible</v>
      </c>
      <c r="I127" s="41">
        <f t="shared" si="41"/>
        <v>272.08052146808706</v>
      </c>
      <c r="J127" s="63">
        <f>VLOOKUP(A127,'[1]Table 2'!$A$3:$B$154,2,FALSE)</f>
        <v>75</v>
      </c>
      <c r="K127" s="41">
        <f t="shared" si="42"/>
        <v>0</v>
      </c>
      <c r="L127" s="43">
        <f t="shared" si="44"/>
        <v>0.52264808362369342</v>
      </c>
      <c r="M127" s="43">
        <f t="shared" si="45"/>
        <v>0.26132404181184671</v>
      </c>
      <c r="N127" s="44">
        <f>VLOOKUP(A127,'[1]BRMA LA Names'!$A$2:$B$153,2,FALSE)</f>
        <v>634.70651920660191</v>
      </c>
      <c r="O127" s="45">
        <f t="shared" si="36"/>
        <v>1.1057604864226513</v>
      </c>
      <c r="P127" s="45">
        <f t="shared" si="37"/>
        <v>0.55288024321132567</v>
      </c>
      <c r="Q127" s="46">
        <f t="shared" si="43"/>
        <v>0.31459731543624159</v>
      </c>
      <c r="R127" s="46">
        <f>VLOOKUP(B127,[2]Sheet1!$B$3:$C$15,2,FALSE)</f>
        <v>0.26242329205386095</v>
      </c>
      <c r="S127" s="5"/>
      <c r="T127" s="5"/>
      <c r="U127" s="38"/>
    </row>
    <row r="128" spans="1:21" ht="14.25" thickTop="1" thickBot="1" x14ac:dyDescent="0.25">
      <c r="A128" s="5" t="s">
        <v>168</v>
      </c>
      <c r="B128" s="5" t="s">
        <v>50</v>
      </c>
      <c r="C128" s="41">
        <f>VLOOKUP($A128,'[1]LHA Rates 2020 C19 uprate'!$A$3:$D$172,3,FALSE)</f>
        <v>85.5</v>
      </c>
      <c r="D128" s="41">
        <f>VLOOKUP($A128,'[1]LHA Rates 2020 C19 uprate'!$A$3:$D$172,4,FALSE)</f>
        <v>371.51804447361917</v>
      </c>
      <c r="E128" s="41">
        <v>342.72</v>
      </c>
      <c r="F128" s="41">
        <f t="shared" si="38"/>
        <v>714.2380444736192</v>
      </c>
      <c r="G128" s="41">
        <f t="shared" si="39"/>
        <v>396.53249999999997</v>
      </c>
      <c r="H128" s="41" t="str">
        <f t="shared" si="40"/>
        <v>Eligible</v>
      </c>
      <c r="I128" s="41">
        <f t="shared" si="41"/>
        <v>317.70554447361923</v>
      </c>
      <c r="J128" s="63">
        <f>VLOOKUP(A128,'[1]Table 2'!$A$3:$B$154,2,FALSE)</f>
        <v>85.5</v>
      </c>
      <c r="K128" s="41">
        <f t="shared" si="42"/>
        <v>0</v>
      </c>
      <c r="L128" s="43">
        <f t="shared" si="44"/>
        <v>0.59581881533101044</v>
      </c>
      <c r="M128" s="43">
        <f t="shared" si="45"/>
        <v>0.29790940766550522</v>
      </c>
      <c r="N128" s="44">
        <f>VLOOKUP(A128,'[1]BRMA LA Names'!$A$2:$B$153,2,FALSE)</f>
        <v>846.76048213502577</v>
      </c>
      <c r="O128" s="45">
        <f t="shared" si="36"/>
        <v>1.475192477587153</v>
      </c>
      <c r="P128" s="45">
        <f t="shared" si="37"/>
        <v>0.7375962387935765</v>
      </c>
      <c r="Q128" s="46">
        <f t="shared" si="43"/>
        <v>0.35864093959731541</v>
      </c>
      <c r="R128" s="46">
        <f>VLOOKUP(B128,[2]Sheet1!$B$3:$C$15,2,FALSE)</f>
        <v>0.26242329205386095</v>
      </c>
      <c r="S128" s="5"/>
      <c r="T128" s="5"/>
      <c r="U128" s="38"/>
    </row>
    <row r="129" spans="1:21" ht="14.25" thickTop="1" thickBot="1" x14ac:dyDescent="0.25">
      <c r="A129" s="5" t="s">
        <v>169</v>
      </c>
      <c r="B129" s="5" t="s">
        <v>57</v>
      </c>
      <c r="C129" s="41">
        <f>VLOOKUP($A129,'[1]LHA Rates 2020 C19 uprate'!$A$3:$D$172,3,FALSE)</f>
        <v>60</v>
      </c>
      <c r="D129" s="41">
        <f>VLOOKUP($A129,'[1]LHA Rates 2020 C19 uprate'!$A$3:$D$172,4,FALSE)</f>
        <v>260.71441717446959</v>
      </c>
      <c r="E129" s="41">
        <v>342.72</v>
      </c>
      <c r="F129" s="41">
        <f t="shared" si="38"/>
        <v>603.43441717446967</v>
      </c>
      <c r="G129" s="41">
        <f t="shared" si="39"/>
        <v>396.53249999999997</v>
      </c>
      <c r="H129" s="41" t="str">
        <f t="shared" si="40"/>
        <v>Eligible</v>
      </c>
      <c r="I129" s="41">
        <f t="shared" si="41"/>
        <v>206.9019171744697</v>
      </c>
      <c r="J129" s="63">
        <f>VLOOKUP(A129,'[1]Table 2'!$A$3:$B$154,2,FALSE)</f>
        <v>60</v>
      </c>
      <c r="K129" s="41">
        <f t="shared" si="42"/>
        <v>0</v>
      </c>
      <c r="L129" s="43">
        <f t="shared" si="44"/>
        <v>0.41811846689895471</v>
      </c>
      <c r="M129" s="43">
        <f t="shared" si="45"/>
        <v>0.20905923344947736</v>
      </c>
      <c r="N129" s="44">
        <f>VLOOKUP(A129,'[1]BRMA LA Names'!$A$2:$B$153,2,FALSE)</f>
        <v>755.7463055558087</v>
      </c>
      <c r="O129" s="45">
        <f t="shared" si="36"/>
        <v>1.3166311943480988</v>
      </c>
      <c r="P129" s="45">
        <f t="shared" si="37"/>
        <v>0.65831559717404942</v>
      </c>
      <c r="Q129" s="46">
        <f t="shared" si="43"/>
        <v>0.25167785234899326</v>
      </c>
      <c r="R129" s="46">
        <f>VLOOKUP(B129,[2]Sheet1!$B$3:$C$15,2,FALSE)</f>
        <v>0.23497217960382227</v>
      </c>
      <c r="S129" s="5"/>
      <c r="T129" s="5"/>
      <c r="U129" s="38"/>
    </row>
    <row r="130" spans="1:21" ht="14.25" thickTop="1" thickBot="1" x14ac:dyDescent="0.25">
      <c r="A130" s="5" t="s">
        <v>171</v>
      </c>
      <c r="B130" s="5" t="s">
        <v>47</v>
      </c>
      <c r="C130" s="41">
        <f>VLOOKUP($A130,'[1]LHA Rates 2020 C19 uprate'!$A$3:$D$172,3,FALSE)</f>
        <v>82.04</v>
      </c>
      <c r="D130" s="41">
        <f>VLOOKUP($A130,'[1]LHA Rates 2020 C19 uprate'!$A$3:$D$172,4,FALSE)</f>
        <v>356.48351308322481</v>
      </c>
      <c r="E130" s="41">
        <v>342.72</v>
      </c>
      <c r="F130" s="41">
        <f t="shared" si="38"/>
        <v>699.20351308322483</v>
      </c>
      <c r="G130" s="41">
        <f t="shared" si="39"/>
        <v>396.53249999999997</v>
      </c>
      <c r="H130" s="41" t="str">
        <f t="shared" si="40"/>
        <v>Eligible</v>
      </c>
      <c r="I130" s="41">
        <f t="shared" si="41"/>
        <v>302.67101308322486</v>
      </c>
      <c r="J130" s="63">
        <f>VLOOKUP(A130,'[1]Table 2'!$A$3:$B$154,2,FALSE)</f>
        <v>82.04</v>
      </c>
      <c r="K130" s="41">
        <f t="shared" si="42"/>
        <v>0</v>
      </c>
      <c r="L130" s="43">
        <f t="shared" si="44"/>
        <v>0.5717073170731708</v>
      </c>
      <c r="M130" s="43">
        <f t="shared" si="45"/>
        <v>0.2858536585365854</v>
      </c>
      <c r="N130" s="44">
        <f>VLOOKUP(A130,'[1]BRMA LA Names'!$A$2:$B$153,2,FALSE)</f>
        <v>990.2871937798941</v>
      </c>
      <c r="O130" s="45">
        <f t="shared" si="36"/>
        <v>1.7252390135538225</v>
      </c>
      <c r="P130" s="45">
        <f t="shared" si="37"/>
        <v>0.86261950677691124</v>
      </c>
      <c r="Q130" s="46">
        <f t="shared" si="43"/>
        <v>0.34412751677852349</v>
      </c>
      <c r="R130" s="46">
        <f>VLOOKUP(B130,[2]Sheet1!$B$3:$C$15,2,FALSE)</f>
        <v>0.35227920610439672</v>
      </c>
      <c r="S130" s="5"/>
      <c r="T130" s="5"/>
      <c r="U130" s="38"/>
    </row>
    <row r="131" spans="1:21" ht="14.25" thickTop="1" thickBot="1" x14ac:dyDescent="0.25">
      <c r="A131" s="5" t="s">
        <v>172</v>
      </c>
      <c r="B131" s="5" t="s">
        <v>47</v>
      </c>
      <c r="C131" s="41">
        <f>VLOOKUP($A131,'[1]LHA Rates 2020 C19 uprate'!$A$3:$D$172,3,FALSE)</f>
        <v>76.64</v>
      </c>
      <c r="D131" s="41">
        <f>VLOOKUP($A131,'[1]LHA Rates 2020 C19 uprate'!$A$3:$D$172,4,FALSE)</f>
        <v>333.01921553752248</v>
      </c>
      <c r="E131" s="41">
        <v>342.72</v>
      </c>
      <c r="F131" s="41">
        <f t="shared" ref="F131:F154" si="46">D131+E131</f>
        <v>675.73921553752257</v>
      </c>
      <c r="G131" s="41">
        <f t="shared" ref="G131:G154" si="47">($AB$7*0.63)</f>
        <v>396.53249999999997</v>
      </c>
      <c r="H131" s="41" t="str">
        <f t="shared" ref="H131:H154" si="48">IF(F131&gt;G131,"Eligible","Not Elibilbe")</f>
        <v>Eligible</v>
      </c>
      <c r="I131" s="41">
        <f t="shared" ref="I131:I154" si="49">F131-G131</f>
        <v>279.2067155375226</v>
      </c>
      <c r="J131" s="63">
        <f>VLOOKUP(A131,'[1]Table 2'!$A$3:$B$154,2,FALSE)</f>
        <v>76.64</v>
      </c>
      <c r="K131" s="41">
        <f t="shared" ref="K131:K154" si="50">C131-J131</f>
        <v>0</v>
      </c>
      <c r="L131" s="43">
        <f t="shared" si="44"/>
        <v>0.53407665505226476</v>
      </c>
      <c r="M131" s="43">
        <f t="shared" si="45"/>
        <v>0.26703832752613238</v>
      </c>
      <c r="N131" s="44">
        <f>VLOOKUP(A131,'[1]BRMA LA Names'!$A$2:$B$153,2,FALSE)</f>
        <v>962.34458463247472</v>
      </c>
      <c r="O131" s="45">
        <f t="shared" si="36"/>
        <v>1.6765585098126736</v>
      </c>
      <c r="P131" s="45">
        <f t="shared" si="37"/>
        <v>0.83827925490633681</v>
      </c>
      <c r="Q131" s="46">
        <f t="shared" ref="Q131:Q154" si="51">$C131/$Z$1</f>
        <v>0.32147651006711409</v>
      </c>
      <c r="R131" s="46">
        <f>VLOOKUP(B131,[2]Sheet1!$B$3:$C$15,2,FALSE)</f>
        <v>0.35227920610439672</v>
      </c>
      <c r="S131" s="5"/>
      <c r="T131" s="5"/>
      <c r="U131" s="38"/>
    </row>
    <row r="132" spans="1:21" ht="14.25" thickTop="1" thickBot="1" x14ac:dyDescent="0.25">
      <c r="A132" s="5" t="s">
        <v>173</v>
      </c>
      <c r="B132" s="5" t="s">
        <v>47</v>
      </c>
      <c r="C132" s="41">
        <f>VLOOKUP($A132,'[1]LHA Rates 2020 C19 uprate'!$A$3:$D$172,3,FALSE)</f>
        <v>95.85</v>
      </c>
      <c r="D132" s="41">
        <f>VLOOKUP($A132,'[1]LHA Rates 2020 C19 uprate'!$A$3:$D$172,4,FALSE)</f>
        <v>416.49128143621516</v>
      </c>
      <c r="E132" s="41">
        <v>342.72</v>
      </c>
      <c r="F132" s="41">
        <f t="shared" si="46"/>
        <v>759.21128143621513</v>
      </c>
      <c r="G132" s="41">
        <f t="shared" si="47"/>
        <v>396.53249999999997</v>
      </c>
      <c r="H132" s="41" t="str">
        <f t="shared" si="48"/>
        <v>Eligible</v>
      </c>
      <c r="I132" s="41">
        <f t="shared" si="49"/>
        <v>362.67878143621516</v>
      </c>
      <c r="J132" s="63">
        <f>VLOOKUP(A132,'[1]Table 2'!$A$3:$B$154,2,FALSE)</f>
        <v>95.85</v>
      </c>
      <c r="K132" s="41">
        <f t="shared" si="50"/>
        <v>0</v>
      </c>
      <c r="L132" s="43">
        <f t="shared" si="44"/>
        <v>0.66794425087108011</v>
      </c>
      <c r="M132" s="43">
        <f t="shared" si="45"/>
        <v>0.33397212543554006</v>
      </c>
      <c r="N132" s="44"/>
      <c r="O132" s="45"/>
      <c r="P132" s="45"/>
      <c r="Q132" s="46">
        <f t="shared" si="51"/>
        <v>0.40205536912751677</v>
      </c>
      <c r="R132" s="46">
        <f>VLOOKUP(B132,[2]Sheet1!$B$3:$C$15,2,FALSE)</f>
        <v>0.35227920610439672</v>
      </c>
      <c r="S132" s="5"/>
      <c r="T132" s="5"/>
      <c r="U132" s="38"/>
    </row>
    <row r="133" spans="1:21" ht="14.25" thickTop="1" thickBot="1" x14ac:dyDescent="0.25">
      <c r="A133" s="5" t="s">
        <v>175</v>
      </c>
      <c r="B133" s="5" t="s">
        <v>47</v>
      </c>
      <c r="C133" s="41">
        <f>VLOOKUP($A133,'[1]LHA Rates 2020 C19 uprate'!$A$3:$D$172,3,FALSE)</f>
        <v>73.989999999999995</v>
      </c>
      <c r="D133" s="41">
        <f>VLOOKUP($A133,'[1]LHA Rates 2020 C19 uprate'!$A$3:$D$172,4,FALSE)</f>
        <v>321.50432877898339</v>
      </c>
      <c r="E133" s="41">
        <v>342.72</v>
      </c>
      <c r="F133" s="41">
        <f t="shared" si="46"/>
        <v>664.22432877898336</v>
      </c>
      <c r="G133" s="41">
        <f t="shared" si="47"/>
        <v>396.53249999999997</v>
      </c>
      <c r="H133" s="41" t="str">
        <f t="shared" si="48"/>
        <v>Eligible</v>
      </c>
      <c r="I133" s="41">
        <f t="shared" si="49"/>
        <v>267.69182877898339</v>
      </c>
      <c r="J133" s="63">
        <f>VLOOKUP(A133,'[1]Table 2'!$A$3:$B$154,2,FALSE)</f>
        <v>73.989999999999995</v>
      </c>
      <c r="K133" s="41">
        <f t="shared" si="50"/>
        <v>0</v>
      </c>
      <c r="L133" s="43">
        <f t="shared" si="44"/>
        <v>0.51560975609756099</v>
      </c>
      <c r="M133" s="43">
        <f t="shared" si="45"/>
        <v>0.25780487804878049</v>
      </c>
      <c r="N133" s="44">
        <f>VLOOKUP(A133,'[1]BRMA LA Names'!$A$2:$B$153,2,FALSE)</f>
        <v>855.90004572872772</v>
      </c>
      <c r="O133" s="45">
        <f t="shared" ref="O133:O145" si="52">(N133/4)/(8.2*17.5)</f>
        <v>1.4911150622451703</v>
      </c>
      <c r="P133" s="45">
        <f t="shared" ref="P133:P145" si="53">(N133/4)/(8.2*35)</f>
        <v>0.74555753112258516</v>
      </c>
      <c r="Q133" s="46">
        <f t="shared" si="51"/>
        <v>0.31036073825503352</v>
      </c>
      <c r="R133" s="46">
        <f>VLOOKUP(B133,[2]Sheet1!$B$3:$C$15,2,FALSE)</f>
        <v>0.35227920610439672</v>
      </c>
      <c r="S133" s="5"/>
      <c r="T133" s="5"/>
      <c r="U133" s="38"/>
    </row>
    <row r="134" spans="1:21" ht="14.25" thickTop="1" thickBot="1" x14ac:dyDescent="0.25">
      <c r="A134" s="5" t="s">
        <v>177</v>
      </c>
      <c r="B134" s="5" t="s">
        <v>57</v>
      </c>
      <c r="C134" s="41">
        <f>VLOOKUP($A134,'[1]LHA Rates 2020 C19 uprate'!$A$3:$D$172,3,FALSE)</f>
        <v>76.5</v>
      </c>
      <c r="D134" s="41">
        <f>VLOOKUP($A134,'[1]LHA Rates 2020 C19 uprate'!$A$3:$D$172,4,FALSE)</f>
        <v>332.41088189744875</v>
      </c>
      <c r="E134" s="41">
        <v>342.72</v>
      </c>
      <c r="F134" s="41">
        <f t="shared" si="46"/>
        <v>675.13088189744872</v>
      </c>
      <c r="G134" s="41">
        <f t="shared" si="47"/>
        <v>396.53249999999997</v>
      </c>
      <c r="H134" s="41" t="str">
        <f t="shared" si="48"/>
        <v>Eligible</v>
      </c>
      <c r="I134" s="41">
        <f t="shared" si="49"/>
        <v>278.59838189744875</v>
      </c>
      <c r="J134" s="63">
        <f>VLOOKUP(A134,'[1]Table 2'!$A$3:$B$154,2,FALSE)</f>
        <v>76.5</v>
      </c>
      <c r="K134" s="41">
        <f t="shared" si="50"/>
        <v>0</v>
      </c>
      <c r="L134" s="43">
        <f t="shared" si="44"/>
        <v>0.5331010452961672</v>
      </c>
      <c r="M134" s="43">
        <f t="shared" si="45"/>
        <v>0.2665505226480836</v>
      </c>
      <c r="N134" s="44">
        <f>VLOOKUP(A134,'[1]BRMA LA Names'!$A$2:$B$153,2,FALSE)</f>
        <v>570.33028649087419</v>
      </c>
      <c r="O134" s="45">
        <f t="shared" si="52"/>
        <v>0.99360677089002469</v>
      </c>
      <c r="P134" s="45">
        <f t="shared" si="53"/>
        <v>0.49680338544501235</v>
      </c>
      <c r="Q134" s="46">
        <f t="shared" si="51"/>
        <v>0.32088926174496646</v>
      </c>
      <c r="R134" s="46">
        <f>VLOOKUP(B134,[2]Sheet1!$B$3:$C$15,2,FALSE)</f>
        <v>0.23497217960382227</v>
      </c>
      <c r="S134" s="5"/>
      <c r="T134" s="5"/>
      <c r="U134" s="38"/>
    </row>
    <row r="135" spans="1:21" ht="14.25" thickTop="1" thickBot="1" x14ac:dyDescent="0.25">
      <c r="A135" s="5" t="s">
        <v>178</v>
      </c>
      <c r="B135" s="5" t="s">
        <v>57</v>
      </c>
      <c r="C135" s="41">
        <f>VLOOKUP($A135,'[1]LHA Rates 2020 C19 uprate'!$A$3:$D$172,3,FALSE)</f>
        <v>65</v>
      </c>
      <c r="D135" s="41">
        <f>VLOOKUP($A135,'[1]LHA Rates 2020 C19 uprate'!$A$3:$D$172,4,FALSE)</f>
        <v>282.44061860567541</v>
      </c>
      <c r="E135" s="41">
        <v>342.72</v>
      </c>
      <c r="F135" s="41">
        <f t="shared" si="46"/>
        <v>625.16061860567538</v>
      </c>
      <c r="G135" s="41">
        <f t="shared" si="47"/>
        <v>396.53249999999997</v>
      </c>
      <c r="H135" s="41" t="str">
        <f t="shared" si="48"/>
        <v>Eligible</v>
      </c>
      <c r="I135" s="41">
        <f t="shared" si="49"/>
        <v>228.62811860567541</v>
      </c>
      <c r="J135" s="63">
        <f>VLOOKUP(A135,'[1]Table 2'!$A$3:$B$154,2,FALSE)</f>
        <v>65</v>
      </c>
      <c r="K135" s="41">
        <f t="shared" si="50"/>
        <v>0</v>
      </c>
      <c r="L135" s="43">
        <f t="shared" si="44"/>
        <v>0.45296167247386759</v>
      </c>
      <c r="M135" s="43">
        <f t="shared" si="45"/>
        <v>0.2264808362369338</v>
      </c>
      <c r="N135" s="44">
        <f>VLOOKUP(A135,'[1]BRMA LA Names'!$A$2:$B$153,2,FALSE)</f>
        <v>503.34057770167163</v>
      </c>
      <c r="O135" s="45">
        <f t="shared" si="52"/>
        <v>0.87689996115273805</v>
      </c>
      <c r="P135" s="45">
        <f t="shared" si="53"/>
        <v>0.43844998057636902</v>
      </c>
      <c r="Q135" s="46">
        <f t="shared" si="51"/>
        <v>0.2726510067114094</v>
      </c>
      <c r="R135" s="46">
        <f>VLOOKUP(B135,[2]Sheet1!$B$3:$C$15,2,FALSE)</f>
        <v>0.23497217960382227</v>
      </c>
      <c r="S135" s="5"/>
      <c r="T135" s="5"/>
      <c r="U135" s="38"/>
    </row>
    <row r="136" spans="1:21" ht="14.25" thickTop="1" thickBot="1" x14ac:dyDescent="0.25">
      <c r="A136" s="5" t="s">
        <v>179</v>
      </c>
      <c r="B136" s="5" t="s">
        <v>50</v>
      </c>
      <c r="C136" s="41">
        <f>VLOOKUP($A136,'[1]LHA Rates 2020 C19 uprate'!$A$3:$D$172,3,FALSE)</f>
        <v>60.95</v>
      </c>
      <c r="D136" s="41">
        <f>VLOOKUP($A136,'[1]LHA Rates 2020 C19 uprate'!$A$3:$D$172,4,FALSE)</f>
        <v>264.84239544639871</v>
      </c>
      <c r="E136" s="41">
        <v>342.72</v>
      </c>
      <c r="F136" s="41">
        <f t="shared" si="46"/>
        <v>607.5623954463988</v>
      </c>
      <c r="G136" s="41">
        <f t="shared" si="47"/>
        <v>396.53249999999997</v>
      </c>
      <c r="H136" s="41" t="str">
        <f t="shared" si="48"/>
        <v>Eligible</v>
      </c>
      <c r="I136" s="41">
        <f t="shared" si="49"/>
        <v>211.02989544639883</v>
      </c>
      <c r="J136" s="63">
        <f>VLOOKUP(A136,'[1]Table 2'!$A$3:$B$154,2,FALSE)</f>
        <v>60.95</v>
      </c>
      <c r="K136" s="41">
        <f t="shared" si="50"/>
        <v>0</v>
      </c>
      <c r="L136" s="43">
        <f t="shared" si="44"/>
        <v>0.42473867595818815</v>
      </c>
      <c r="M136" s="43">
        <f t="shared" si="45"/>
        <v>0.21236933797909407</v>
      </c>
      <c r="N136" s="44">
        <f>VLOOKUP(A136,'[1]BRMA LA Names'!$A$2:$B$153,2,FALSE)</f>
        <v>538.65577465083163</v>
      </c>
      <c r="O136" s="45">
        <f t="shared" si="52"/>
        <v>0.93842469451364396</v>
      </c>
      <c r="P136" s="45">
        <f t="shared" si="53"/>
        <v>0.46921234725682198</v>
      </c>
      <c r="Q136" s="46">
        <f t="shared" si="51"/>
        <v>0.25566275167785235</v>
      </c>
      <c r="R136" s="46">
        <f>VLOOKUP(B136,[2]Sheet1!$B$3:$C$15,2,FALSE)</f>
        <v>0.26242329205386095</v>
      </c>
      <c r="S136" s="5"/>
      <c r="T136" s="5"/>
      <c r="U136" s="38"/>
    </row>
    <row r="137" spans="1:21" ht="14.25" thickTop="1" thickBot="1" x14ac:dyDescent="0.25">
      <c r="A137" s="5" t="s">
        <v>180</v>
      </c>
      <c r="B137" s="5" t="s">
        <v>47</v>
      </c>
      <c r="C137" s="41">
        <f>VLOOKUP($A137,'[1]LHA Rates 2020 C19 uprate'!$A$3:$D$172,3,FALSE)</f>
        <v>78.59</v>
      </c>
      <c r="D137" s="41">
        <f>VLOOKUP($A137,'[1]LHA Rates 2020 C19 uprate'!$A$3:$D$172,4,FALSE)</f>
        <v>341.49243409569277</v>
      </c>
      <c r="E137" s="41">
        <v>342.72</v>
      </c>
      <c r="F137" s="41">
        <f t="shared" si="46"/>
        <v>684.21243409569274</v>
      </c>
      <c r="G137" s="41">
        <f t="shared" si="47"/>
        <v>396.53249999999997</v>
      </c>
      <c r="H137" s="41" t="str">
        <f t="shared" si="48"/>
        <v>Eligible</v>
      </c>
      <c r="I137" s="41">
        <f t="shared" si="49"/>
        <v>287.67993409569277</v>
      </c>
      <c r="J137" s="63">
        <f>VLOOKUP(A137,'[1]Table 2'!$A$3:$B$154,2,FALSE)</f>
        <v>78.59</v>
      </c>
      <c r="K137" s="41">
        <f t="shared" si="50"/>
        <v>0</v>
      </c>
      <c r="L137" s="43">
        <f t="shared" si="44"/>
        <v>0.54766550522648083</v>
      </c>
      <c r="M137" s="43">
        <f t="shared" si="45"/>
        <v>0.27383275261324042</v>
      </c>
      <c r="N137" s="44">
        <f>VLOOKUP(A137,'[1]BRMA LA Names'!$A$2:$B$153,2,FALSE)</f>
        <v>902.30426507546599</v>
      </c>
      <c r="O137" s="45">
        <f t="shared" si="52"/>
        <v>1.5719586499572578</v>
      </c>
      <c r="P137" s="45">
        <f t="shared" si="53"/>
        <v>0.78597932497862888</v>
      </c>
      <c r="Q137" s="46">
        <f t="shared" si="51"/>
        <v>0.32965604026845641</v>
      </c>
      <c r="R137" s="46">
        <f>VLOOKUP(B137,[2]Sheet1!$B$3:$C$15,2,FALSE)</f>
        <v>0.35227920610439672</v>
      </c>
      <c r="S137" s="5"/>
      <c r="T137" s="5"/>
      <c r="U137" s="38"/>
    </row>
    <row r="138" spans="1:21" ht="14.25" thickTop="1" thickBot="1" x14ac:dyDescent="0.25">
      <c r="A138" s="5" t="s">
        <v>183</v>
      </c>
      <c r="B138" s="5" t="s">
        <v>44</v>
      </c>
      <c r="C138" s="41">
        <f>VLOOKUP($A138,'[1]LHA Rates 2020 C19 uprate'!$A$3:$D$172,3,FALSE)</f>
        <v>78.59</v>
      </c>
      <c r="D138" s="41">
        <f>VLOOKUP($A138,'[1]LHA Rates 2020 C19 uprate'!$A$3:$D$172,4,FALSE)</f>
        <v>341.49243409569277</v>
      </c>
      <c r="E138" s="41">
        <v>342.72</v>
      </c>
      <c r="F138" s="41">
        <f t="shared" si="46"/>
        <v>684.21243409569274</v>
      </c>
      <c r="G138" s="41">
        <f t="shared" si="47"/>
        <v>396.53249999999997</v>
      </c>
      <c r="H138" s="41" t="str">
        <f t="shared" si="48"/>
        <v>Eligible</v>
      </c>
      <c r="I138" s="41">
        <f t="shared" si="49"/>
        <v>287.67993409569277</v>
      </c>
      <c r="J138" s="63">
        <f>VLOOKUP(A138,'[1]Table 2'!$A$3:$B$154,2,FALSE)</f>
        <v>78.59</v>
      </c>
      <c r="K138" s="41">
        <f t="shared" si="50"/>
        <v>0</v>
      </c>
      <c r="L138" s="43">
        <f t="shared" si="44"/>
        <v>0.54766550522648083</v>
      </c>
      <c r="M138" s="43">
        <f t="shared" si="45"/>
        <v>0.27383275261324042</v>
      </c>
      <c r="N138" s="44">
        <f>VLOOKUP(A138,'[1]BRMA LA Names'!$A$2:$B$153,2,FALSE)</f>
        <v>721.39812793547605</v>
      </c>
      <c r="O138" s="45">
        <f t="shared" si="52"/>
        <v>1.2567911636506552</v>
      </c>
      <c r="P138" s="45">
        <f t="shared" si="53"/>
        <v>0.62839558182532762</v>
      </c>
      <c r="Q138" s="46">
        <f t="shared" si="51"/>
        <v>0.32965604026845641</v>
      </c>
      <c r="R138" s="46">
        <f>VLOOKUP(B138,[2]Sheet1!$B$3:$C$15,2,FALSE)</f>
        <v>0.31126051422229023</v>
      </c>
      <c r="S138" s="5"/>
      <c r="T138" s="5"/>
      <c r="U138" s="38"/>
    </row>
    <row r="139" spans="1:21" ht="14.25" thickTop="1" thickBot="1" x14ac:dyDescent="0.25">
      <c r="A139" s="5" t="s">
        <v>184</v>
      </c>
      <c r="B139" s="5" t="s">
        <v>57</v>
      </c>
      <c r="C139" s="41">
        <f>VLOOKUP($A139,'[1]LHA Rates 2020 C19 uprate'!$A$3:$D$172,3,FALSE)</f>
        <v>65.84</v>
      </c>
      <c r="D139" s="41">
        <f>VLOOKUP($A139,'[1]LHA Rates 2020 C19 uprate'!$A$3:$D$172,4,FALSE)</f>
        <v>286.09062044611801</v>
      </c>
      <c r="E139" s="41">
        <v>342.72</v>
      </c>
      <c r="F139" s="41">
        <f t="shared" si="46"/>
        <v>628.81062044611804</v>
      </c>
      <c r="G139" s="41">
        <f t="shared" si="47"/>
        <v>396.53249999999997</v>
      </c>
      <c r="H139" s="41" t="str">
        <f t="shared" si="48"/>
        <v>Eligible</v>
      </c>
      <c r="I139" s="41">
        <f t="shared" si="49"/>
        <v>232.27812044611807</v>
      </c>
      <c r="J139" s="63">
        <f>VLOOKUP(A139,'[1]Table 2'!$A$3:$B$154,2,FALSE)</f>
        <v>65.84</v>
      </c>
      <c r="K139" s="41">
        <f t="shared" si="50"/>
        <v>0</v>
      </c>
      <c r="L139" s="43">
        <f t="shared" si="44"/>
        <v>0.45881533101045296</v>
      </c>
      <c r="M139" s="43">
        <f t="shared" si="45"/>
        <v>0.22940766550522648</v>
      </c>
      <c r="N139" s="44">
        <f>VLOOKUP(A139,'[1]BRMA LA Names'!$A$2:$B$153,2,FALSE)</f>
        <v>539.08534024021685</v>
      </c>
      <c r="O139" s="45">
        <f t="shared" si="52"/>
        <v>0.93917306662058686</v>
      </c>
      <c r="P139" s="45">
        <f t="shared" si="53"/>
        <v>0.46958653331029343</v>
      </c>
      <c r="Q139" s="46">
        <f t="shared" si="51"/>
        <v>0.27617449664429533</v>
      </c>
      <c r="R139" s="46">
        <f>VLOOKUP(B139,[2]Sheet1!$B$3:$C$15,2,FALSE)</f>
        <v>0.23497217960382227</v>
      </c>
      <c r="S139" s="5"/>
      <c r="T139" s="5"/>
      <c r="U139" s="38"/>
    </row>
    <row r="140" spans="1:21" ht="14.25" thickTop="1" thickBot="1" x14ac:dyDescent="0.25">
      <c r="A140" s="5" t="s">
        <v>185</v>
      </c>
      <c r="B140" s="5" t="s">
        <v>44</v>
      </c>
      <c r="C140" s="41">
        <f>VLOOKUP($A140,'[1]LHA Rates 2020 C19 uprate'!$A$3:$D$172,3,FALSE)</f>
        <v>84.5</v>
      </c>
      <c r="D140" s="41">
        <f>VLOOKUP($A140,'[1]LHA Rates 2020 C19 uprate'!$A$3:$D$172,4,FALSE)</f>
        <v>367.17280418737801</v>
      </c>
      <c r="E140" s="41">
        <v>342.72</v>
      </c>
      <c r="F140" s="41">
        <f t="shared" si="46"/>
        <v>709.89280418737803</v>
      </c>
      <c r="G140" s="41">
        <f t="shared" si="47"/>
        <v>396.53249999999997</v>
      </c>
      <c r="H140" s="41" t="str">
        <f t="shared" si="48"/>
        <v>Eligible</v>
      </c>
      <c r="I140" s="41">
        <f t="shared" si="49"/>
        <v>313.36030418737806</v>
      </c>
      <c r="J140" s="42">
        <f>VLOOKUP(A140,'[1]Table 2'!$A$3:$B$154,2,FALSE)</f>
        <v>84.5</v>
      </c>
      <c r="K140" s="41">
        <f t="shared" si="50"/>
        <v>0</v>
      </c>
      <c r="L140" s="43">
        <f t="shared" si="44"/>
        <v>0.58885017421602792</v>
      </c>
      <c r="M140" s="43">
        <f t="shared" si="45"/>
        <v>0.29442508710801396</v>
      </c>
      <c r="N140" s="44">
        <f>VLOOKUP(A140,'[1]BRMA LA Names'!$A$2:$B$153,2,FALSE)</f>
        <v>673.34873816300671</v>
      </c>
      <c r="O140" s="45">
        <f t="shared" si="52"/>
        <v>1.1730814253710919</v>
      </c>
      <c r="P140" s="45">
        <f t="shared" si="53"/>
        <v>0.58654071268554597</v>
      </c>
      <c r="Q140" s="46">
        <f t="shared" si="51"/>
        <v>0.35444630872483218</v>
      </c>
      <c r="R140" s="47">
        <f>VLOOKUP(B140,[2]Sheet1!$B$3:$C$15,2,FALSE)</f>
        <v>0.31126051422229023</v>
      </c>
      <c r="S140" s="1"/>
      <c r="T140" s="1"/>
    </row>
    <row r="141" spans="1:21" ht="14.25" thickTop="1" thickBot="1" x14ac:dyDescent="0.25">
      <c r="A141" s="5" t="s">
        <v>187</v>
      </c>
      <c r="B141" s="5" t="s">
        <v>28</v>
      </c>
      <c r="C141" s="41">
        <f>VLOOKUP($A141,'[1]LHA Rates 2020 C19 uprate'!$A$3:$D$172,3,FALSE)</f>
        <v>69.040000000000006</v>
      </c>
      <c r="D141" s="41">
        <f>VLOOKUP($A141,'[1]LHA Rates 2020 C19 uprate'!$A$3:$D$172,4,FALSE)</f>
        <v>299.99538936208972</v>
      </c>
      <c r="E141" s="41">
        <v>342.72</v>
      </c>
      <c r="F141" s="41">
        <f t="shared" si="46"/>
        <v>642.71538936208981</v>
      </c>
      <c r="G141" s="41">
        <f t="shared" si="47"/>
        <v>396.53249999999997</v>
      </c>
      <c r="H141" s="41" t="str">
        <f t="shared" si="48"/>
        <v>Eligible</v>
      </c>
      <c r="I141" s="41">
        <f t="shared" si="49"/>
        <v>246.18288936208984</v>
      </c>
      <c r="J141" s="42">
        <f>VLOOKUP(A141,'[1]Table 2'!$A$3:$B$154,2,FALSE)</f>
        <v>69.040000000000006</v>
      </c>
      <c r="K141" s="41">
        <f t="shared" si="50"/>
        <v>0</v>
      </c>
      <c r="L141" s="43">
        <f t="shared" si="44"/>
        <v>0.48111498257839724</v>
      </c>
      <c r="M141" s="43">
        <f t="shared" si="45"/>
        <v>0.24055749128919862</v>
      </c>
      <c r="N141" s="44">
        <f>VLOOKUP(A141,'[1]BRMA LA Names'!$A$2:$B$153,2,FALSE)</f>
        <v>659.92714664865855</v>
      </c>
      <c r="O141" s="45">
        <f t="shared" si="52"/>
        <v>1.1496988617572448</v>
      </c>
      <c r="P141" s="45">
        <f t="shared" si="53"/>
        <v>0.57484943087862239</v>
      </c>
      <c r="Q141" s="46">
        <f t="shared" si="51"/>
        <v>0.28959731543624162</v>
      </c>
      <c r="R141" s="47">
        <f>VLOOKUP(B141,[2]Sheet1!$B$3:$C$15,2,FALSE)</f>
        <v>0.3508700622168312</v>
      </c>
      <c r="S141" s="1"/>
      <c r="T141" s="1"/>
    </row>
    <row r="142" spans="1:21" ht="14.25" thickTop="1" thickBot="1" x14ac:dyDescent="0.25">
      <c r="A142" s="5" t="s">
        <v>189</v>
      </c>
      <c r="B142" s="5" t="s">
        <v>60</v>
      </c>
      <c r="C142" s="41">
        <f>VLOOKUP($A142,'[1]LHA Rates 2020 C19 uprate'!$A$3:$D$172,3,FALSE)</f>
        <v>61.5</v>
      </c>
      <c r="D142" s="41">
        <f>VLOOKUP($A142,'[1]LHA Rates 2020 C19 uprate'!$A$3:$D$172,4,FALSE)</f>
        <v>267.23227760383133</v>
      </c>
      <c r="E142" s="41">
        <v>342.72</v>
      </c>
      <c r="F142" s="41">
        <f t="shared" si="46"/>
        <v>609.95227760383136</v>
      </c>
      <c r="G142" s="41">
        <f t="shared" si="47"/>
        <v>396.53249999999997</v>
      </c>
      <c r="H142" s="41" t="str">
        <f t="shared" si="48"/>
        <v>Eligible</v>
      </c>
      <c r="I142" s="41">
        <f t="shared" si="49"/>
        <v>213.41977760383139</v>
      </c>
      <c r="J142" s="42">
        <f>VLOOKUP(A142,'[1]Table 2'!$A$3:$B$154,2,FALSE)</f>
        <v>61.5</v>
      </c>
      <c r="K142" s="41">
        <f t="shared" si="50"/>
        <v>0</v>
      </c>
      <c r="L142" s="43">
        <f t="shared" si="44"/>
        <v>0.42857142857142855</v>
      </c>
      <c r="M142" s="43">
        <f t="shared" si="45"/>
        <v>0.21428571428571427</v>
      </c>
      <c r="N142" s="44">
        <f>VLOOKUP(A142,'[1]BRMA LA Names'!$A$2:$B$153,2,FALSE)</f>
        <v>513.16286919401557</v>
      </c>
      <c r="O142" s="45">
        <f t="shared" si="52"/>
        <v>0.89401196723696097</v>
      </c>
      <c r="P142" s="45">
        <f t="shared" si="53"/>
        <v>0.44700598361848048</v>
      </c>
      <c r="Q142" s="46">
        <f t="shared" si="51"/>
        <v>0.25796979865771813</v>
      </c>
      <c r="R142" s="47">
        <f>VLOOKUP(B142,[2]Sheet1!$B$3:$C$15,2,FALSE)</f>
        <v>0.22050053526245786</v>
      </c>
      <c r="S142" s="1"/>
      <c r="T142" s="1"/>
    </row>
    <row r="143" spans="1:21" ht="14.25" thickTop="1" thickBot="1" x14ac:dyDescent="0.25">
      <c r="A143" s="5" t="s">
        <v>190</v>
      </c>
      <c r="B143" s="5" t="s">
        <v>57</v>
      </c>
      <c r="C143" s="41">
        <f>VLOOKUP($A143,'[1]LHA Rates 2020 C19 uprate'!$A$3:$D$172,3,FALSE)</f>
        <v>109.71</v>
      </c>
      <c r="D143" s="41">
        <f>VLOOKUP($A143,'[1]LHA Rates 2020 C19 uprate'!$A$3:$D$172,4,FALSE)</f>
        <v>476.71631180351767</v>
      </c>
      <c r="E143" s="41">
        <v>342.72</v>
      </c>
      <c r="F143" s="41">
        <f t="shared" si="46"/>
        <v>819.4363118035177</v>
      </c>
      <c r="G143" s="41">
        <f t="shared" si="47"/>
        <v>396.53249999999997</v>
      </c>
      <c r="H143" s="41" t="str">
        <f t="shared" si="48"/>
        <v>Eligible</v>
      </c>
      <c r="I143" s="41">
        <f t="shared" si="49"/>
        <v>422.90381180351773</v>
      </c>
      <c r="J143" s="42">
        <f>VLOOKUP(A143,'[1]Table 2'!$A$3:$B$154,2,FALSE)</f>
        <v>109.71</v>
      </c>
      <c r="K143" s="41">
        <f t="shared" si="50"/>
        <v>0</v>
      </c>
      <c r="L143" s="43">
        <f t="shared" si="44"/>
        <v>0.76452961672473863</v>
      </c>
      <c r="M143" s="43">
        <f t="shared" si="45"/>
        <v>0.38226480836236931</v>
      </c>
      <c r="N143" s="44">
        <f>VLOOKUP(A143,'[1]BRMA LA Names'!$A$2:$B$153,2,FALSE)</f>
        <v>1358.941092086556</v>
      </c>
      <c r="O143" s="45">
        <f t="shared" si="52"/>
        <v>2.3674931917884252</v>
      </c>
      <c r="P143" s="45">
        <f t="shared" si="53"/>
        <v>1.1837465958942126</v>
      </c>
      <c r="Q143" s="46">
        <f t="shared" si="51"/>
        <v>0.46019295302013419</v>
      </c>
      <c r="R143" s="47">
        <f>VLOOKUP(B143,[2]Sheet1!$B$3:$C$15,2,FALSE)</f>
        <v>0.23497217960382227</v>
      </c>
      <c r="S143" s="1"/>
      <c r="T143" s="1"/>
    </row>
    <row r="144" spans="1:21" ht="14.25" thickTop="1" thickBot="1" x14ac:dyDescent="0.25">
      <c r="A144" s="5" t="s">
        <v>191</v>
      </c>
      <c r="B144" s="5" t="s">
        <v>50</v>
      </c>
      <c r="C144" s="41">
        <f>VLOOKUP($A144,'[1]LHA Rates 2020 C19 uprate'!$A$3:$D$172,3,FALSE)</f>
        <v>85.5</v>
      </c>
      <c r="D144" s="41">
        <f>VLOOKUP($A144,'[1]LHA Rates 2020 C19 uprate'!$A$3:$D$172,4,FALSE)</f>
        <v>371.51804447361917</v>
      </c>
      <c r="E144" s="41">
        <v>342.72</v>
      </c>
      <c r="F144" s="41">
        <f t="shared" si="46"/>
        <v>714.2380444736192</v>
      </c>
      <c r="G144" s="41">
        <f t="shared" si="47"/>
        <v>396.53249999999997</v>
      </c>
      <c r="H144" s="41" t="str">
        <f t="shared" si="48"/>
        <v>Eligible</v>
      </c>
      <c r="I144" s="41">
        <f t="shared" si="49"/>
        <v>317.70554447361923</v>
      </c>
      <c r="J144" s="42">
        <f>VLOOKUP(A144,'[1]Table 2'!$A$3:$B$154,2,FALSE)</f>
        <v>85.5</v>
      </c>
      <c r="K144" s="41">
        <f t="shared" si="50"/>
        <v>0</v>
      </c>
      <c r="L144" s="43">
        <f t="shared" si="44"/>
        <v>0.59581881533101044</v>
      </c>
      <c r="M144" s="43">
        <f t="shared" si="45"/>
        <v>0.29790940766550522</v>
      </c>
      <c r="N144" s="44">
        <f>VLOOKUP(A144,'[1]BRMA LA Names'!$A$2:$B$153,2,FALSE)</f>
        <v>812.95359158138865</v>
      </c>
      <c r="O144" s="45">
        <f t="shared" si="52"/>
        <v>1.4162954557167049</v>
      </c>
      <c r="P144" s="45">
        <f t="shared" si="53"/>
        <v>0.70814772785835245</v>
      </c>
      <c r="Q144" s="46">
        <f t="shared" si="51"/>
        <v>0.35864093959731541</v>
      </c>
      <c r="R144" s="47">
        <f>VLOOKUP(B144,[2]Sheet1!$B$3:$C$15,2,FALSE)</f>
        <v>0.26242329205386095</v>
      </c>
      <c r="S144" s="1"/>
      <c r="T144" s="1"/>
    </row>
    <row r="145" spans="1:20" ht="14.25" thickTop="1" thickBot="1" x14ac:dyDescent="0.25">
      <c r="A145" s="5" t="s">
        <v>192</v>
      </c>
      <c r="B145" s="5" t="s">
        <v>57</v>
      </c>
      <c r="C145" s="41">
        <f>VLOOKUP($A145,'[1]LHA Rates 2020 C19 uprate'!$A$3:$D$172,3,FALSE)</f>
        <v>73.25</v>
      </c>
      <c r="D145" s="41">
        <f>VLOOKUP($A145,'[1]LHA Rates 2020 C19 uprate'!$A$3:$D$172,4,FALSE)</f>
        <v>318.28885096716499</v>
      </c>
      <c r="E145" s="41">
        <v>342.72</v>
      </c>
      <c r="F145" s="41">
        <f t="shared" si="46"/>
        <v>661.00885096716502</v>
      </c>
      <c r="G145" s="41">
        <f t="shared" si="47"/>
        <v>396.53249999999997</v>
      </c>
      <c r="H145" s="41" t="str">
        <f t="shared" si="48"/>
        <v>Eligible</v>
      </c>
      <c r="I145" s="41">
        <f t="shared" si="49"/>
        <v>264.47635096716505</v>
      </c>
      <c r="J145" s="42">
        <f>VLOOKUP(A145,'[1]Table 2'!$A$3:$B$154,2,FALSE)</f>
        <v>73.25</v>
      </c>
      <c r="K145" s="41">
        <f t="shared" si="50"/>
        <v>0</v>
      </c>
      <c r="L145" s="43">
        <f t="shared" si="44"/>
        <v>0.51045296167247389</v>
      </c>
      <c r="M145" s="43">
        <f t="shared" si="45"/>
        <v>0.25522648083623695</v>
      </c>
      <c r="N145" s="44">
        <f>VLOOKUP(A145,'[1]BRMA LA Names'!$A$2:$B$153,2,FALSE)</f>
        <v>660.25118814182736</v>
      </c>
      <c r="O145" s="45">
        <f t="shared" si="52"/>
        <v>1.1502633939753091</v>
      </c>
      <c r="P145" s="45">
        <f t="shared" si="53"/>
        <v>0.57513169698765454</v>
      </c>
      <c r="Q145" s="46">
        <f t="shared" si="51"/>
        <v>0.30725671140939598</v>
      </c>
      <c r="R145" s="47">
        <f>VLOOKUP(B145,[2]Sheet1!$B$3:$C$15,2,FALSE)</f>
        <v>0.23497217960382227</v>
      </c>
      <c r="S145" s="1"/>
      <c r="T145" s="1"/>
    </row>
    <row r="146" spans="1:20" ht="14.25" thickTop="1" thickBot="1" x14ac:dyDescent="0.25">
      <c r="A146" s="5" t="s">
        <v>194</v>
      </c>
      <c r="B146" s="5" t="s">
        <v>60</v>
      </c>
      <c r="C146" s="41">
        <f>VLOOKUP($A146,'[1]LHA Rates 2020 C19 uprate'!$A$3:$D$172,3,FALSE)</f>
        <v>69.81</v>
      </c>
      <c r="D146" s="41">
        <f>VLOOKUP($A146,'[1]LHA Rates 2020 C19 uprate'!$A$3:$D$172,4,FALSE)</f>
        <v>303.3412243824954</v>
      </c>
      <c r="E146" s="41">
        <v>342.72</v>
      </c>
      <c r="F146" s="41">
        <f t="shared" si="46"/>
        <v>646.06122438249542</v>
      </c>
      <c r="G146" s="41">
        <f t="shared" si="47"/>
        <v>396.53249999999997</v>
      </c>
      <c r="H146" s="41" t="str">
        <f t="shared" si="48"/>
        <v>Eligible</v>
      </c>
      <c r="I146" s="41">
        <f t="shared" si="49"/>
        <v>249.52872438249545</v>
      </c>
      <c r="J146" s="42">
        <f>VLOOKUP(A146,'[1]Table 2'!$A$3:$B$154,2,FALSE)</f>
        <v>69.81</v>
      </c>
      <c r="K146" s="41">
        <f t="shared" si="50"/>
        <v>0</v>
      </c>
      <c r="L146" s="43">
        <f t="shared" si="44"/>
        <v>0.48648083623693383</v>
      </c>
      <c r="M146" s="43">
        <f t="shared" si="45"/>
        <v>0.24324041811846692</v>
      </c>
      <c r="N146" s="44"/>
      <c r="O146" s="45"/>
      <c r="P146" s="45"/>
      <c r="Q146" s="46">
        <f t="shared" si="51"/>
        <v>0.29282718120805368</v>
      </c>
      <c r="R146" s="47">
        <f>VLOOKUP(B146,[2]Sheet1!$B$3:$C$15,2,FALSE)</f>
        <v>0.22050053526245786</v>
      </c>
      <c r="S146" s="1"/>
      <c r="T146" s="1"/>
    </row>
    <row r="147" spans="1:20" ht="14.25" thickTop="1" thickBot="1" x14ac:dyDescent="0.25">
      <c r="A147" s="5" t="s">
        <v>196</v>
      </c>
      <c r="B147" s="5" t="s">
        <v>44</v>
      </c>
      <c r="C147" s="41">
        <f>VLOOKUP($A147,'[1]LHA Rates 2020 C19 uprate'!$A$3:$D$172,3,FALSE)</f>
        <v>99.06</v>
      </c>
      <c r="D147" s="41">
        <f>VLOOKUP($A147,'[1]LHA Rates 2020 C19 uprate'!$A$3:$D$172,4,FALSE)</f>
        <v>430.43950275504932</v>
      </c>
      <c r="E147" s="41">
        <v>342.72</v>
      </c>
      <c r="F147" s="41">
        <f t="shared" si="46"/>
        <v>773.15950275504929</v>
      </c>
      <c r="G147" s="41">
        <f t="shared" si="47"/>
        <v>396.53249999999997</v>
      </c>
      <c r="H147" s="41" t="str">
        <f t="shared" si="48"/>
        <v>Eligible</v>
      </c>
      <c r="I147" s="41">
        <f t="shared" si="49"/>
        <v>376.62700275504932</v>
      </c>
      <c r="J147" s="42">
        <f>VLOOKUP(A147,'[1]Table 2'!$A$3:$B$154,2,FALSE)</f>
        <v>99.06</v>
      </c>
      <c r="K147" s="41">
        <f t="shared" si="50"/>
        <v>0</v>
      </c>
      <c r="L147" s="43">
        <f t="shared" si="44"/>
        <v>0.69031358885017424</v>
      </c>
      <c r="M147" s="43">
        <f t="shared" si="45"/>
        <v>0.34515679442508712</v>
      </c>
      <c r="N147" s="44">
        <f>VLOOKUP(A147,'[1]BRMA LA Names'!$A$2:$B$153,2,FALSE)</f>
        <v>807.79660428921125</v>
      </c>
      <c r="O147" s="45">
        <f t="shared" ref="O147:O154" si="54">(N147/4)/(8.2*17.5)</f>
        <v>1.4073111572982775</v>
      </c>
      <c r="P147" s="45">
        <f t="shared" ref="P147:P154" si="55">(N147/4)/(8.2*35)</f>
        <v>0.70365557864913875</v>
      </c>
      <c r="Q147" s="46">
        <f t="shared" si="51"/>
        <v>0.4155201342281879</v>
      </c>
      <c r="R147" s="47">
        <f>VLOOKUP(B147,[2]Sheet1!$B$3:$C$15,2,FALSE)</f>
        <v>0.31126051422229023</v>
      </c>
      <c r="S147" s="1"/>
      <c r="T147" s="1"/>
    </row>
    <row r="148" spans="1:20" ht="14.25" thickTop="1" thickBot="1" x14ac:dyDescent="0.25">
      <c r="A148" s="5" t="s">
        <v>197</v>
      </c>
      <c r="B148" s="5" t="s">
        <v>57</v>
      </c>
      <c r="C148" s="41">
        <f>VLOOKUP($A148,'[1]LHA Rates 2020 C19 uprate'!$A$3:$D$172,3,FALSE)</f>
        <v>61.33</v>
      </c>
      <c r="D148" s="41">
        <f>VLOOKUP($A148,'[1]LHA Rates 2020 C19 uprate'!$A$3:$D$172,4,FALSE)</f>
        <v>266.49358675517033</v>
      </c>
      <c r="E148" s="41">
        <v>342.72</v>
      </c>
      <c r="F148" s="41">
        <f t="shared" si="46"/>
        <v>609.21358675517035</v>
      </c>
      <c r="G148" s="41">
        <f t="shared" si="47"/>
        <v>396.53249999999997</v>
      </c>
      <c r="H148" s="41" t="str">
        <f t="shared" si="48"/>
        <v>Eligible</v>
      </c>
      <c r="I148" s="41">
        <f t="shared" si="49"/>
        <v>212.68108675517038</v>
      </c>
      <c r="J148" s="42">
        <f>VLOOKUP(A148,'[1]Table 2'!$A$3:$B$154,2,FALSE)</f>
        <v>61.33</v>
      </c>
      <c r="K148" s="41">
        <f t="shared" si="50"/>
        <v>0</v>
      </c>
      <c r="L148" s="43">
        <f t="shared" si="44"/>
        <v>0.42738675958188155</v>
      </c>
      <c r="M148" s="43">
        <f t="shared" si="45"/>
        <v>0.21369337979094077</v>
      </c>
      <c r="N148" s="44">
        <f>VLOOKUP(A148,'[1]BRMA LA Names'!$A$2:$B$153,2,FALSE)</f>
        <v>483.00358466322024</v>
      </c>
      <c r="O148" s="45">
        <f t="shared" si="54"/>
        <v>0.84146965969202137</v>
      </c>
      <c r="P148" s="45">
        <f t="shared" si="55"/>
        <v>0.42073482984601068</v>
      </c>
      <c r="Q148" s="46">
        <f t="shared" si="51"/>
        <v>0.25725671140939593</v>
      </c>
      <c r="R148" s="47">
        <f>VLOOKUP(B148,[2]Sheet1!$B$3:$C$15,2,FALSE)</f>
        <v>0.23497217960382227</v>
      </c>
      <c r="S148" s="1"/>
      <c r="T148" s="1"/>
    </row>
    <row r="149" spans="1:20" ht="14.25" thickTop="1" thickBot="1" x14ac:dyDescent="0.25">
      <c r="A149" s="5" t="s">
        <v>199</v>
      </c>
      <c r="B149" s="5" t="s">
        <v>57</v>
      </c>
      <c r="C149" s="41">
        <f>VLOOKUP($A149,'[1]LHA Rates 2020 C19 uprate'!$A$3:$D$172,3,FALSE)</f>
        <v>55.02</v>
      </c>
      <c r="D149" s="41">
        <f>VLOOKUP($A149,'[1]LHA Rates 2020 C19 uprate'!$A$3:$D$172,4,FALSE)</f>
        <v>239.07512054898865</v>
      </c>
      <c r="E149" s="41">
        <v>342.72</v>
      </c>
      <c r="F149" s="41">
        <f t="shared" si="46"/>
        <v>581.79512054898873</v>
      </c>
      <c r="G149" s="41">
        <f t="shared" si="47"/>
        <v>396.53249999999997</v>
      </c>
      <c r="H149" s="41" t="str">
        <f t="shared" si="48"/>
        <v>Eligible</v>
      </c>
      <c r="I149" s="41">
        <f t="shared" si="49"/>
        <v>185.26262054898876</v>
      </c>
      <c r="J149" s="42">
        <f>VLOOKUP(A149,'[1]Table 2'!$A$3:$B$154,2,FALSE)</f>
        <v>55.02</v>
      </c>
      <c r="K149" s="41">
        <f t="shared" si="50"/>
        <v>0</v>
      </c>
      <c r="L149" s="43">
        <f t="shared" ref="L149:L154" si="56">$C149/(8.2*17.5)</f>
        <v>0.38341463414634147</v>
      </c>
      <c r="M149" s="43">
        <f t="shared" ref="M149:M154" si="57">$C149/(8.2*35)</f>
        <v>0.19170731707317074</v>
      </c>
      <c r="N149" s="44">
        <f>VLOOKUP(A149,'[1]BRMA LA Names'!$A$2:$B$153,2,FALSE)</f>
        <v>508.42482596128445</v>
      </c>
      <c r="O149" s="45">
        <f t="shared" si="54"/>
        <v>0.88575753651791722</v>
      </c>
      <c r="P149" s="45">
        <f t="shared" si="55"/>
        <v>0.44287876825895861</v>
      </c>
      <c r="Q149" s="46">
        <f t="shared" si="51"/>
        <v>0.23078859060402684</v>
      </c>
      <c r="R149" s="47">
        <f>VLOOKUP(B149,[2]Sheet1!$B$3:$C$15,2,FALSE)</f>
        <v>0.23497217960382227</v>
      </c>
      <c r="S149" s="1"/>
      <c r="T149" s="1"/>
    </row>
    <row r="150" spans="1:20" ht="14.25" thickTop="1" thickBot="1" x14ac:dyDescent="0.25">
      <c r="A150" s="5" t="s">
        <v>200</v>
      </c>
      <c r="B150" s="5" t="s">
        <v>60</v>
      </c>
      <c r="C150" s="41">
        <f>VLOOKUP($A150,'[1]LHA Rates 2020 C19 uprate'!$A$3:$D$172,3,FALSE)</f>
        <v>69.38</v>
      </c>
      <c r="D150" s="41">
        <f>VLOOKUP($A150,'[1]LHA Rates 2020 C19 uprate'!$A$3:$D$172,4,FALSE)</f>
        <v>301.47277105941168</v>
      </c>
      <c r="E150" s="41">
        <v>342.72</v>
      </c>
      <c r="F150" s="41">
        <f t="shared" si="46"/>
        <v>644.19277105941171</v>
      </c>
      <c r="G150" s="41">
        <f t="shared" si="47"/>
        <v>396.53249999999997</v>
      </c>
      <c r="H150" s="41" t="str">
        <f t="shared" si="48"/>
        <v>Eligible</v>
      </c>
      <c r="I150" s="41">
        <f t="shared" si="49"/>
        <v>247.66027105941174</v>
      </c>
      <c r="J150" s="42">
        <f>VLOOKUP(A150,'[1]Table 2'!$A$3:$B$154,2,FALSE)</f>
        <v>69.38</v>
      </c>
      <c r="K150" s="41">
        <f t="shared" si="50"/>
        <v>0</v>
      </c>
      <c r="L150" s="43">
        <f t="shared" si="56"/>
        <v>0.48348432055749124</v>
      </c>
      <c r="M150" s="43">
        <f t="shared" si="57"/>
        <v>0.24174216027874562</v>
      </c>
      <c r="N150" s="44">
        <f>VLOOKUP(A150,'[1]BRMA LA Names'!$A$2:$B$153,2,FALSE)</f>
        <v>540.79191894164728</v>
      </c>
      <c r="O150" s="45">
        <f t="shared" si="54"/>
        <v>0.94214620024677231</v>
      </c>
      <c r="P150" s="45">
        <f t="shared" si="55"/>
        <v>0.47107310012338616</v>
      </c>
      <c r="Q150" s="46">
        <f t="shared" si="51"/>
        <v>0.2910234899328859</v>
      </c>
      <c r="R150" s="47">
        <f>VLOOKUP(B150,[2]Sheet1!$B$3:$C$15,2,FALSE)</f>
        <v>0.22050053526245786</v>
      </c>
      <c r="S150" s="1"/>
      <c r="T150" s="1"/>
    </row>
    <row r="151" spans="1:20" ht="14.25" thickTop="1" thickBot="1" x14ac:dyDescent="0.25">
      <c r="A151" s="5" t="s">
        <v>201</v>
      </c>
      <c r="B151" s="5" t="s">
        <v>50</v>
      </c>
      <c r="C151" s="41">
        <f>VLOOKUP($A151,'[1]LHA Rates 2020 C19 uprate'!$A$3:$D$172,3,FALSE)</f>
        <v>66.5</v>
      </c>
      <c r="D151" s="41">
        <f>VLOOKUP($A151,'[1]LHA Rates 2020 C19 uprate'!$A$3:$D$172,4,FALSE)</f>
        <v>288.95847903503716</v>
      </c>
      <c r="E151" s="41">
        <v>342.72</v>
      </c>
      <c r="F151" s="41">
        <f t="shared" si="46"/>
        <v>631.67847903503718</v>
      </c>
      <c r="G151" s="41">
        <f t="shared" si="47"/>
        <v>396.53249999999997</v>
      </c>
      <c r="H151" s="41" t="str">
        <f t="shared" si="48"/>
        <v>Eligible</v>
      </c>
      <c r="I151" s="41">
        <f t="shared" si="49"/>
        <v>235.14597903503721</v>
      </c>
      <c r="J151" s="42">
        <f>VLOOKUP(A151,'[1]Table 2'!$A$3:$B$154,2,FALSE)</f>
        <v>66.5</v>
      </c>
      <c r="K151" s="41">
        <f t="shared" si="50"/>
        <v>0</v>
      </c>
      <c r="L151" s="43">
        <f t="shared" si="56"/>
        <v>0.46341463414634149</v>
      </c>
      <c r="M151" s="43">
        <f t="shared" si="57"/>
        <v>0.23170731707317074</v>
      </c>
      <c r="N151" s="44">
        <f>VLOOKUP(A151,'[1]BRMA LA Names'!$A$2:$B$153,2,FALSE)</f>
        <v>647.14828049923233</v>
      </c>
      <c r="O151" s="45">
        <f t="shared" si="54"/>
        <v>1.1274360287443073</v>
      </c>
      <c r="P151" s="45">
        <f t="shared" si="55"/>
        <v>0.56371801437215363</v>
      </c>
      <c r="Q151" s="46">
        <f t="shared" si="51"/>
        <v>0.27894295302013422</v>
      </c>
      <c r="R151" s="47">
        <f>VLOOKUP(B151,[2]Sheet1!$B$3:$C$15,2,FALSE)</f>
        <v>0.26242329205386095</v>
      </c>
      <c r="S151" s="1"/>
      <c r="T151" s="1"/>
    </row>
    <row r="152" spans="1:20" ht="14.25" thickTop="1" thickBot="1" x14ac:dyDescent="0.25">
      <c r="A152" s="5" t="s">
        <v>202</v>
      </c>
      <c r="B152" s="5" t="s">
        <v>50</v>
      </c>
      <c r="C152" s="41">
        <f>VLOOKUP($A152,'[1]LHA Rates 2020 C19 uprate'!$A$3:$D$172,3,FALSE)</f>
        <v>84.27</v>
      </c>
      <c r="D152" s="41">
        <f>VLOOKUP($A152,'[1]LHA Rates 2020 C19 uprate'!$A$3:$D$172,4,FALSE)</f>
        <v>366.17339892154257</v>
      </c>
      <c r="E152" s="41">
        <v>342.72</v>
      </c>
      <c r="F152" s="41">
        <f t="shared" si="46"/>
        <v>708.8933989215426</v>
      </c>
      <c r="G152" s="41">
        <f t="shared" si="47"/>
        <v>396.53249999999997</v>
      </c>
      <c r="H152" s="41" t="str">
        <f t="shared" si="48"/>
        <v>Eligible</v>
      </c>
      <c r="I152" s="41">
        <f t="shared" si="49"/>
        <v>312.36089892154263</v>
      </c>
      <c r="J152" s="42">
        <f>VLOOKUP(A152,'[1]Table 2'!$A$3:$B$154,2,FALSE)</f>
        <v>84.27</v>
      </c>
      <c r="K152" s="41">
        <f t="shared" si="50"/>
        <v>0</v>
      </c>
      <c r="L152" s="43">
        <f t="shared" si="56"/>
        <v>0.58724738675958188</v>
      </c>
      <c r="M152" s="43">
        <f t="shared" si="57"/>
        <v>0.29362369337979094</v>
      </c>
      <c r="N152" s="44">
        <f>VLOOKUP(A152,'[1]BRMA LA Names'!$A$2:$B$153,2,FALSE)</f>
        <v>647.14828049923233</v>
      </c>
      <c r="O152" s="45">
        <f t="shared" si="54"/>
        <v>1.1274360287443073</v>
      </c>
      <c r="P152" s="45">
        <f t="shared" si="55"/>
        <v>0.56371801437215363</v>
      </c>
      <c r="Q152" s="46">
        <f t="shared" si="51"/>
        <v>0.35348154362416107</v>
      </c>
      <c r="R152" s="47">
        <f>VLOOKUP(B152,[2]Sheet1!$B$3:$C$15,2,FALSE)</f>
        <v>0.26242329205386095</v>
      </c>
      <c r="S152" s="1"/>
      <c r="T152" s="1"/>
    </row>
    <row r="153" spans="1:20" ht="14.25" thickTop="1" thickBot="1" x14ac:dyDescent="0.25">
      <c r="A153" s="5" t="s">
        <v>204</v>
      </c>
      <c r="B153" s="5" t="s">
        <v>44</v>
      </c>
      <c r="C153" s="41">
        <f>VLOOKUP($A153,'[1]LHA Rates 2020 C19 uprate'!$A$3:$D$172,3,FALSE)</f>
        <v>77</v>
      </c>
      <c r="D153" s="41">
        <f>VLOOKUP($A153,'[1]LHA Rates 2020 C19 uprate'!$A$3:$D$172,4,FALSE)</f>
        <v>334.58350204056933</v>
      </c>
      <c r="E153" s="41">
        <v>342.72</v>
      </c>
      <c r="F153" s="41">
        <f t="shared" si="46"/>
        <v>677.30350204056936</v>
      </c>
      <c r="G153" s="41">
        <f t="shared" si="47"/>
        <v>396.53249999999997</v>
      </c>
      <c r="H153" s="41" t="str">
        <f t="shared" si="48"/>
        <v>Eligible</v>
      </c>
      <c r="I153" s="41">
        <f t="shared" si="49"/>
        <v>280.77100204056939</v>
      </c>
      <c r="J153" s="42">
        <f>VLOOKUP(A153,'[1]Table 2'!$A$3:$B$154,2,FALSE)</f>
        <v>77</v>
      </c>
      <c r="K153" s="41">
        <f t="shared" si="50"/>
        <v>0</v>
      </c>
      <c r="L153" s="43">
        <f t="shared" si="56"/>
        <v>0.53658536585365857</v>
      </c>
      <c r="M153" s="43">
        <f t="shared" si="57"/>
        <v>0.26829268292682928</v>
      </c>
      <c r="N153" s="44">
        <f>VLOOKUP(A153,'[1]BRMA LA Names'!$A$2:$B$153,2,FALSE)</f>
        <v>662.89688987725708</v>
      </c>
      <c r="O153" s="45">
        <f t="shared" si="54"/>
        <v>1.1548726304481831</v>
      </c>
      <c r="P153" s="45">
        <f t="shared" si="55"/>
        <v>0.57743631522409156</v>
      </c>
      <c r="Q153" s="46">
        <f t="shared" si="51"/>
        <v>0.32298657718120805</v>
      </c>
      <c r="R153" s="47">
        <f>VLOOKUP(B153,[2]Sheet1!$B$3:$C$15,2,FALSE)</f>
        <v>0.31126051422229023</v>
      </c>
      <c r="S153" s="1"/>
      <c r="T153" s="1"/>
    </row>
    <row r="154" spans="1:20" ht="14.25" thickTop="1" thickBot="1" x14ac:dyDescent="0.25">
      <c r="A154" s="5" t="s">
        <v>205</v>
      </c>
      <c r="B154" s="5" t="s">
        <v>60</v>
      </c>
      <c r="C154" s="41">
        <f>VLOOKUP($A154,'[1]LHA Rates 2020 C19 uprate'!$A$3:$D$172,3,FALSE)</f>
        <v>75</v>
      </c>
      <c r="D154" s="41">
        <f>VLOOKUP($A154,'[1]LHA Rates 2020 C19 uprate'!$A$3:$D$172,4,FALSE)</f>
        <v>325.893021468087</v>
      </c>
      <c r="E154" s="41">
        <v>342.72</v>
      </c>
      <c r="F154" s="41">
        <f t="shared" si="46"/>
        <v>668.61302146808703</v>
      </c>
      <c r="G154" s="41">
        <f t="shared" si="47"/>
        <v>396.53249999999997</v>
      </c>
      <c r="H154" s="41" t="str">
        <f t="shared" si="48"/>
        <v>Eligible</v>
      </c>
      <c r="I154" s="41">
        <f t="shared" si="49"/>
        <v>272.08052146808706</v>
      </c>
      <c r="J154" s="42">
        <f>VLOOKUP(A154,'[1]Table 2'!$A$3:$B$154,2,FALSE)</f>
        <v>75</v>
      </c>
      <c r="K154" s="41">
        <f t="shared" si="50"/>
        <v>0</v>
      </c>
      <c r="L154" s="43">
        <f t="shared" si="56"/>
        <v>0.52264808362369342</v>
      </c>
      <c r="M154" s="43">
        <f t="shared" si="57"/>
        <v>0.26132404181184671</v>
      </c>
      <c r="N154" s="44">
        <f>VLOOKUP(A154,'[1]BRMA LA Names'!$A$2:$B$153,2,FALSE)</f>
        <v>1060.8128085668523</v>
      </c>
      <c r="O154" s="45">
        <f t="shared" si="54"/>
        <v>1.8481059382697775</v>
      </c>
      <c r="P154" s="45">
        <f t="shared" si="55"/>
        <v>0.92405296913488877</v>
      </c>
      <c r="Q154" s="46">
        <f t="shared" si="51"/>
        <v>0.31459731543624159</v>
      </c>
      <c r="R154" s="47">
        <f>VLOOKUP(B154,[2]Sheet1!$B$3:$C$15,2,FALSE)</f>
        <v>0.22050053526245786</v>
      </c>
      <c r="S154" s="1"/>
      <c r="T154" s="1"/>
    </row>
    <row r="155" spans="1:20" ht="14.25" thickTop="1" thickBot="1" x14ac:dyDescent="0.25">
      <c r="A155" s="5" t="s">
        <v>206</v>
      </c>
      <c r="B155" s="5" t="s">
        <v>207</v>
      </c>
      <c r="C155" s="41">
        <f>VLOOKUP($A155,'[1]LHA Rates 2020 C19 uprate'!$A$3:$D$172,3,FALSE)</f>
        <v>74.790000000000006</v>
      </c>
      <c r="D155" s="41">
        <f>VLOOKUP($A155,'[1]LHA Rates 2020 C19 uprate'!$A$3:$D$172,4,FALSE)</f>
        <v>324.98052100797639</v>
      </c>
      <c r="E155" s="41">
        <v>343.72</v>
      </c>
      <c r="F155" s="41">
        <f t="shared" ref="F155:F195" si="58">D155+E155</f>
        <v>668.70052100797648</v>
      </c>
      <c r="G155" s="41">
        <f t="shared" ref="G155:G195" si="59">($AB$7*0.63)</f>
        <v>396.53249999999997</v>
      </c>
      <c r="H155" s="41" t="str">
        <f t="shared" ref="H155:H195" si="60">IF(F155&gt;G155,"Eligible","Not Elibilbe")</f>
        <v>Eligible</v>
      </c>
      <c r="I155" s="41">
        <f t="shared" ref="I155:I195" si="61">F155-G155</f>
        <v>272.16802100797651</v>
      </c>
      <c r="J155" s="52">
        <f>C155</f>
        <v>74.790000000000006</v>
      </c>
      <c r="K155" s="53"/>
      <c r="L155" s="53"/>
      <c r="M155" s="1"/>
      <c r="N155" s="5"/>
      <c r="O155" s="5"/>
      <c r="P155" s="5"/>
      <c r="Q155" s="54"/>
      <c r="R155" s="47">
        <f>VLOOKUP(B155,[2]Sheet1!$B$3:$C$15,2,FALSE)</f>
        <v>0.20844688985561477</v>
      </c>
      <c r="S155" s="1"/>
      <c r="T155" s="1"/>
    </row>
    <row r="156" spans="1:20" ht="14.25" thickTop="1" thickBot="1" x14ac:dyDescent="0.25">
      <c r="A156" s="5" t="s">
        <v>208</v>
      </c>
      <c r="B156" s="5" t="s">
        <v>207</v>
      </c>
      <c r="C156" s="41">
        <f>VLOOKUP($A156,'[1]LHA Rates 2020 C19 uprate'!$A$3:$D$172,3,FALSE)</f>
        <v>72.739999999999995</v>
      </c>
      <c r="D156" s="41">
        <f>VLOOKUP($A156,'[1]LHA Rates 2020 C19 uprate'!$A$3:$D$172,4,FALSE)</f>
        <v>316.07277842118197</v>
      </c>
      <c r="E156" s="41">
        <v>344.72</v>
      </c>
      <c r="F156" s="41">
        <f t="shared" si="58"/>
        <v>660.79277842118199</v>
      </c>
      <c r="G156" s="41">
        <f t="shared" si="59"/>
        <v>396.53249999999997</v>
      </c>
      <c r="H156" s="41" t="str">
        <f t="shared" si="60"/>
        <v>Eligible</v>
      </c>
      <c r="I156" s="41">
        <f t="shared" si="61"/>
        <v>264.26027842118202</v>
      </c>
      <c r="J156" s="52">
        <f t="shared" ref="J156:J195" si="62">C156</f>
        <v>72.739999999999995</v>
      </c>
      <c r="K156" s="5"/>
      <c r="L156" s="5"/>
      <c r="M156" s="1"/>
      <c r="N156" s="5"/>
      <c r="O156" s="5"/>
      <c r="P156" s="5"/>
      <c r="Q156" s="5"/>
      <c r="R156" s="47">
        <f>VLOOKUP(B156,[2]Sheet1!$B$3:$C$15,2,FALSE)</f>
        <v>0.20844688985561477</v>
      </c>
      <c r="S156" s="1"/>
      <c r="T156" s="1"/>
    </row>
    <row r="157" spans="1:20" ht="14.25" thickTop="1" thickBot="1" x14ac:dyDescent="0.25">
      <c r="A157" s="5" t="s">
        <v>209</v>
      </c>
      <c r="B157" s="5" t="s">
        <v>207</v>
      </c>
      <c r="C157" s="41">
        <f>VLOOKUP($A157,'[1]LHA Rates 2020 C19 uprate'!$A$3:$D$172,3,FALSE)</f>
        <v>76.989999999999995</v>
      </c>
      <c r="D157" s="41">
        <f>VLOOKUP($A157,'[1]LHA Rates 2020 C19 uprate'!$A$3:$D$172,4,FALSE)</f>
        <v>334.54004963770689</v>
      </c>
      <c r="E157" s="41">
        <v>345.72</v>
      </c>
      <c r="F157" s="41">
        <f t="shared" si="58"/>
        <v>680.26004963770697</v>
      </c>
      <c r="G157" s="41">
        <f t="shared" si="59"/>
        <v>396.53249999999997</v>
      </c>
      <c r="H157" s="41" t="str">
        <f t="shared" si="60"/>
        <v>Eligible</v>
      </c>
      <c r="I157" s="41">
        <f t="shared" si="61"/>
        <v>283.727549637707</v>
      </c>
      <c r="J157" s="52">
        <f t="shared" si="62"/>
        <v>76.989999999999995</v>
      </c>
      <c r="K157" s="5"/>
      <c r="L157" s="5"/>
      <c r="M157" s="1"/>
      <c r="N157" s="5"/>
      <c r="O157" s="5"/>
      <c r="P157" s="5"/>
      <c r="Q157" s="5"/>
      <c r="R157" s="47">
        <f>VLOOKUP(B157,[2]Sheet1!$B$3:$C$15,2,FALSE)</f>
        <v>0.20844688985561477</v>
      </c>
      <c r="S157" s="1"/>
      <c r="T157" s="1"/>
    </row>
    <row r="158" spans="1:20" ht="14.25" thickTop="1" thickBot="1" x14ac:dyDescent="0.25">
      <c r="A158" s="5" t="s">
        <v>210</v>
      </c>
      <c r="B158" s="5" t="s">
        <v>207</v>
      </c>
      <c r="C158" s="41">
        <f>VLOOKUP($A158,'[1]LHA Rates 2020 C19 uprate'!$A$3:$D$172,3,FALSE)</f>
        <v>59.84</v>
      </c>
      <c r="D158" s="41">
        <f>VLOOKUP($A158,'[1]LHA Rates 2020 C19 uprate'!$A$3:$D$172,4,FALSE)</f>
        <v>260.01917872867102</v>
      </c>
      <c r="E158" s="41">
        <v>346.72</v>
      </c>
      <c r="F158" s="41">
        <f t="shared" si="58"/>
        <v>606.73917872867105</v>
      </c>
      <c r="G158" s="41">
        <f t="shared" si="59"/>
        <v>396.53249999999997</v>
      </c>
      <c r="H158" s="41" t="str">
        <f t="shared" si="60"/>
        <v>Eligible</v>
      </c>
      <c r="I158" s="41">
        <f t="shared" si="61"/>
        <v>210.20667872867108</v>
      </c>
      <c r="J158" s="52">
        <f t="shared" si="62"/>
        <v>59.84</v>
      </c>
      <c r="K158" s="5"/>
      <c r="L158" s="5"/>
      <c r="M158" s="1"/>
      <c r="N158" s="5"/>
      <c r="O158" s="5"/>
      <c r="P158" s="5"/>
      <c r="Q158" s="5"/>
      <c r="R158" s="47">
        <f>VLOOKUP(B158,[2]Sheet1!$B$3:$C$15,2,FALSE)</f>
        <v>0.20844688985561477</v>
      </c>
      <c r="S158" s="1"/>
      <c r="T158" s="1"/>
    </row>
    <row r="159" spans="1:20" ht="14.25" thickTop="1" thickBot="1" x14ac:dyDescent="0.25">
      <c r="A159" s="5" t="s">
        <v>211</v>
      </c>
      <c r="B159" s="5" t="s">
        <v>207</v>
      </c>
      <c r="C159" s="41">
        <f>VLOOKUP($A159,'[1]LHA Rates 2020 C19 uprate'!$A$3:$D$172,3,FALSE)</f>
        <v>69.040000000000006</v>
      </c>
      <c r="D159" s="41">
        <f>VLOOKUP($A159,'[1]LHA Rates 2020 C19 uprate'!$A$3:$D$172,4,FALSE)</f>
        <v>299.99538936208972</v>
      </c>
      <c r="E159" s="41">
        <v>347.72</v>
      </c>
      <c r="F159" s="41">
        <f t="shared" si="58"/>
        <v>647.71538936208981</v>
      </c>
      <c r="G159" s="41">
        <f t="shared" si="59"/>
        <v>396.53249999999997</v>
      </c>
      <c r="H159" s="41" t="str">
        <f t="shared" si="60"/>
        <v>Eligible</v>
      </c>
      <c r="I159" s="41">
        <f t="shared" si="61"/>
        <v>251.18288936208984</v>
      </c>
      <c r="J159" s="52">
        <f t="shared" si="62"/>
        <v>69.040000000000006</v>
      </c>
      <c r="K159" s="5"/>
      <c r="L159" s="5"/>
      <c r="M159" s="1"/>
      <c r="N159" s="5"/>
      <c r="O159" s="5"/>
      <c r="P159" s="5"/>
      <c r="Q159" s="5"/>
      <c r="R159" s="47">
        <f>VLOOKUP(B159,[2]Sheet1!$B$3:$C$15,2,FALSE)</f>
        <v>0.20844688985561477</v>
      </c>
      <c r="S159" s="1"/>
      <c r="T159" s="1"/>
    </row>
    <row r="160" spans="1:20" ht="14.25" thickTop="1" thickBot="1" x14ac:dyDescent="0.25">
      <c r="A160" s="5" t="s">
        <v>212</v>
      </c>
      <c r="B160" s="5" t="s">
        <v>207</v>
      </c>
      <c r="C160" s="41">
        <f>VLOOKUP($A160,'[1]LHA Rates 2020 C19 uprate'!$A$3:$D$172,3,FALSE)</f>
        <v>71.34</v>
      </c>
      <c r="D160" s="41">
        <f>VLOOKUP($A160,'[1]LHA Rates 2020 C19 uprate'!$A$3:$D$172,4,FALSE)</f>
        <v>309.98944202044436</v>
      </c>
      <c r="E160" s="41">
        <v>348.72</v>
      </c>
      <c r="F160" s="41">
        <f t="shared" si="58"/>
        <v>658.70944202044438</v>
      </c>
      <c r="G160" s="41">
        <f t="shared" si="59"/>
        <v>396.53249999999997</v>
      </c>
      <c r="H160" s="41" t="str">
        <f t="shared" si="60"/>
        <v>Eligible</v>
      </c>
      <c r="I160" s="41">
        <f t="shared" si="61"/>
        <v>262.17694202044441</v>
      </c>
      <c r="J160" s="52">
        <f t="shared" si="62"/>
        <v>71.34</v>
      </c>
      <c r="K160" s="5"/>
      <c r="L160" s="5"/>
      <c r="M160" s="1"/>
      <c r="N160" s="5"/>
      <c r="O160" s="5"/>
      <c r="P160" s="5"/>
      <c r="Q160" s="5"/>
      <c r="R160" s="47">
        <f>VLOOKUP(B160,[2]Sheet1!$B$3:$C$15,2,FALSE)</f>
        <v>0.20844688985561477</v>
      </c>
      <c r="S160" s="1"/>
      <c r="T160" s="1"/>
    </row>
    <row r="161" spans="1:20" ht="14.25" thickTop="1" thickBot="1" x14ac:dyDescent="0.25">
      <c r="A161" s="5" t="s">
        <v>213</v>
      </c>
      <c r="B161" s="5" t="s">
        <v>207</v>
      </c>
      <c r="C161" s="41">
        <f>VLOOKUP($A161,'[1]LHA Rates 2020 C19 uprate'!$A$3:$D$172,3,FALSE)</f>
        <v>70.19</v>
      </c>
      <c r="D161" s="41">
        <f>VLOOKUP($A161,'[1]LHA Rates 2020 C19 uprate'!$A$3:$D$172,4,FALSE)</f>
        <v>304.99241569126701</v>
      </c>
      <c r="E161" s="41">
        <v>349.72</v>
      </c>
      <c r="F161" s="41">
        <f t="shared" si="58"/>
        <v>654.7124156912671</v>
      </c>
      <c r="G161" s="41">
        <f t="shared" si="59"/>
        <v>396.53249999999997</v>
      </c>
      <c r="H161" s="41" t="str">
        <f t="shared" si="60"/>
        <v>Eligible</v>
      </c>
      <c r="I161" s="41">
        <f t="shared" si="61"/>
        <v>258.17991569126713</v>
      </c>
      <c r="J161" s="52">
        <f t="shared" si="62"/>
        <v>70.19</v>
      </c>
      <c r="K161" s="5"/>
      <c r="L161" s="5"/>
      <c r="M161" s="1"/>
      <c r="N161" s="5"/>
      <c r="O161" s="5"/>
      <c r="P161" s="5"/>
      <c r="Q161" s="5"/>
      <c r="R161" s="47">
        <f>VLOOKUP(B161,[2]Sheet1!$B$3:$C$15,2,FALSE)</f>
        <v>0.20844688985561477</v>
      </c>
      <c r="S161" s="1"/>
      <c r="T161" s="1"/>
    </row>
    <row r="162" spans="1:20" ht="14.25" thickTop="1" thickBot="1" x14ac:dyDescent="0.25">
      <c r="A162" s="5" t="s">
        <v>214</v>
      </c>
      <c r="B162" s="5" t="s">
        <v>207</v>
      </c>
      <c r="C162" s="41">
        <f>VLOOKUP($A162,'[1]LHA Rates 2020 C19 uprate'!$A$3:$D$172,3,FALSE)</f>
        <v>74.12</v>
      </c>
      <c r="D162" s="41">
        <f>VLOOKUP($A162,'[1]LHA Rates 2020 C19 uprate'!$A$3:$D$172,4,FALSE)</f>
        <v>322.0692100161948</v>
      </c>
      <c r="E162" s="41">
        <v>350.72</v>
      </c>
      <c r="F162" s="41">
        <f t="shared" si="58"/>
        <v>672.78921001619483</v>
      </c>
      <c r="G162" s="41">
        <f t="shared" si="59"/>
        <v>396.53249999999997</v>
      </c>
      <c r="H162" s="41" t="str">
        <f t="shared" si="60"/>
        <v>Eligible</v>
      </c>
      <c r="I162" s="41">
        <f t="shared" si="61"/>
        <v>276.25671001619486</v>
      </c>
      <c r="J162" s="52">
        <f t="shared" si="62"/>
        <v>74.12</v>
      </c>
      <c r="K162" s="5"/>
      <c r="L162" s="5"/>
      <c r="M162" s="1"/>
      <c r="N162" s="5"/>
      <c r="O162" s="5"/>
      <c r="P162" s="5"/>
      <c r="Q162" s="5"/>
      <c r="R162" s="47">
        <f>VLOOKUP(B162,[2]Sheet1!$B$3:$C$15,2,FALSE)</f>
        <v>0.20844688985561477</v>
      </c>
      <c r="S162" s="1"/>
      <c r="T162" s="1"/>
    </row>
    <row r="163" spans="1:20" ht="14.25" thickTop="1" thickBot="1" x14ac:dyDescent="0.25">
      <c r="A163" s="5" t="s">
        <v>215</v>
      </c>
      <c r="B163" s="5" t="s">
        <v>207</v>
      </c>
      <c r="C163" s="41">
        <f>VLOOKUP($A163,'[1]LHA Rates 2020 C19 uprate'!$A$3:$D$172,3,FALSE)</f>
        <v>80.55</v>
      </c>
      <c r="D163" s="41">
        <f>VLOOKUP($A163,'[1]LHA Rates 2020 C19 uprate'!$A$3:$D$172,4,FALSE)</f>
        <v>350.00910505672545</v>
      </c>
      <c r="E163" s="41">
        <v>351.72</v>
      </c>
      <c r="F163" s="41">
        <f t="shared" si="58"/>
        <v>701.72910505672553</v>
      </c>
      <c r="G163" s="41">
        <f t="shared" si="59"/>
        <v>396.53249999999997</v>
      </c>
      <c r="H163" s="41" t="str">
        <f t="shared" si="60"/>
        <v>Eligible</v>
      </c>
      <c r="I163" s="41">
        <f t="shared" si="61"/>
        <v>305.19660505672556</v>
      </c>
      <c r="J163" s="52">
        <f t="shared" si="62"/>
        <v>80.55</v>
      </c>
      <c r="K163" s="5"/>
      <c r="L163" s="5"/>
      <c r="M163" s="1"/>
      <c r="N163" s="5"/>
      <c r="O163" s="5"/>
      <c r="P163" s="5"/>
      <c r="Q163" s="5"/>
      <c r="R163" s="47">
        <f>VLOOKUP(B163,[2]Sheet1!$B$3:$C$15,2,FALSE)</f>
        <v>0.20844688985561477</v>
      </c>
      <c r="S163" s="1"/>
      <c r="T163" s="1"/>
    </row>
    <row r="164" spans="1:20" ht="14.25" thickTop="1" thickBot="1" x14ac:dyDescent="0.25">
      <c r="A164" s="5" t="s">
        <v>216</v>
      </c>
      <c r="B164" s="1" t="s">
        <v>207</v>
      </c>
      <c r="C164" s="41">
        <f>VLOOKUP($A164,'[1]LHA Rates 2020 C19 uprate'!$A$3:$D$172,3,FALSE)</f>
        <v>74.790000000000006</v>
      </c>
      <c r="D164" s="41">
        <f>VLOOKUP($A164,'[1]LHA Rates 2020 C19 uprate'!$A$3:$D$172,4,FALSE)</f>
        <v>324.98052100797639</v>
      </c>
      <c r="E164" s="41">
        <v>352.72</v>
      </c>
      <c r="F164" s="41">
        <f t="shared" si="58"/>
        <v>677.70052100797648</v>
      </c>
      <c r="G164" s="41">
        <f t="shared" si="59"/>
        <v>396.53249999999997</v>
      </c>
      <c r="H164" s="41" t="str">
        <f t="shared" si="60"/>
        <v>Eligible</v>
      </c>
      <c r="I164" s="41">
        <f t="shared" si="61"/>
        <v>281.16802100797651</v>
      </c>
      <c r="J164" s="52">
        <f t="shared" si="62"/>
        <v>74.790000000000006</v>
      </c>
      <c r="K164" s="5"/>
      <c r="L164" s="5"/>
      <c r="M164" s="1"/>
      <c r="N164" s="5"/>
      <c r="O164" s="5"/>
      <c r="P164" s="5"/>
      <c r="Q164" s="5"/>
      <c r="R164" s="47">
        <f>VLOOKUP(B164,[2]Sheet1!$B$3:$C$15,2,FALSE)</f>
        <v>0.20844688985561477</v>
      </c>
      <c r="S164" s="1"/>
      <c r="T164" s="1"/>
    </row>
    <row r="165" spans="1:20" ht="14.25" thickTop="1" thickBot="1" x14ac:dyDescent="0.25">
      <c r="A165" s="5" t="s">
        <v>217</v>
      </c>
      <c r="B165" s="1" t="s">
        <v>207</v>
      </c>
      <c r="C165" s="41">
        <f>VLOOKUP($A165,'[1]LHA Rates 2020 C19 uprate'!$A$3:$D$172,3,FALSE)</f>
        <v>94.82</v>
      </c>
      <c r="D165" s="41">
        <f>VLOOKUP($A165,'[1]LHA Rates 2020 C19 uprate'!$A$3:$D$172,4,FALSE)</f>
        <v>412.01568394138678</v>
      </c>
      <c r="E165" s="41">
        <v>353.72</v>
      </c>
      <c r="F165" s="41">
        <f t="shared" si="58"/>
        <v>765.73568394138681</v>
      </c>
      <c r="G165" s="41">
        <f t="shared" si="59"/>
        <v>396.53249999999997</v>
      </c>
      <c r="H165" s="41" t="str">
        <f t="shared" si="60"/>
        <v>Eligible</v>
      </c>
      <c r="I165" s="41">
        <f t="shared" si="61"/>
        <v>369.20318394138684</v>
      </c>
      <c r="J165" s="52">
        <f t="shared" si="62"/>
        <v>94.82</v>
      </c>
      <c r="K165" s="5"/>
      <c r="L165" s="5"/>
      <c r="M165" s="1"/>
      <c r="N165" s="5"/>
      <c r="O165" s="5"/>
      <c r="P165" s="5"/>
      <c r="Q165" s="5"/>
      <c r="R165" s="47">
        <f>VLOOKUP(B165,[2]Sheet1!$B$3:$C$15,2,FALSE)</f>
        <v>0.20844688985561477</v>
      </c>
      <c r="S165" s="1"/>
      <c r="T165" s="1"/>
    </row>
    <row r="166" spans="1:20" ht="14.25" thickTop="1" thickBot="1" x14ac:dyDescent="0.25">
      <c r="A166" s="5" t="s">
        <v>218</v>
      </c>
      <c r="B166" s="1" t="s">
        <v>207</v>
      </c>
      <c r="C166" s="41">
        <f>VLOOKUP($A166,'[1]LHA Rates 2020 C19 uprate'!$A$3:$D$172,3,FALSE)</f>
        <v>65.59</v>
      </c>
      <c r="D166" s="41">
        <f>VLOOKUP($A166,'[1]LHA Rates 2020 C19 uprate'!$A$3:$D$172,4,FALSE)</f>
        <v>285.00431037455769</v>
      </c>
      <c r="E166" s="41">
        <v>354.72</v>
      </c>
      <c r="F166" s="41">
        <f t="shared" si="58"/>
        <v>639.72431037455772</v>
      </c>
      <c r="G166" s="41">
        <f t="shared" si="59"/>
        <v>396.53249999999997</v>
      </c>
      <c r="H166" s="41" t="str">
        <f t="shared" si="60"/>
        <v>Eligible</v>
      </c>
      <c r="I166" s="41">
        <f t="shared" si="61"/>
        <v>243.19181037455775</v>
      </c>
      <c r="J166" s="52">
        <f t="shared" si="62"/>
        <v>65.59</v>
      </c>
      <c r="K166" s="5"/>
      <c r="L166" s="5"/>
      <c r="M166" s="1"/>
      <c r="N166" s="5"/>
      <c r="O166" s="5"/>
      <c r="P166" s="5"/>
      <c r="Q166" s="5"/>
      <c r="R166" s="47">
        <f>VLOOKUP(B166,[2]Sheet1!$B$3:$C$15,2,FALSE)</f>
        <v>0.20844688985561477</v>
      </c>
      <c r="S166" s="1"/>
      <c r="T166" s="1"/>
    </row>
    <row r="167" spans="1:20" ht="14.25" thickTop="1" thickBot="1" x14ac:dyDescent="0.25">
      <c r="A167" s="5" t="s">
        <v>219</v>
      </c>
      <c r="B167" s="1" t="s">
        <v>207</v>
      </c>
      <c r="C167" s="41">
        <f>VLOOKUP($A167,'[1]LHA Rates 2020 C19 uprate'!$A$3:$D$172,3,FALSE)</f>
        <v>65.010000000000005</v>
      </c>
      <c r="D167" s="41">
        <f>VLOOKUP($A167,'[1]LHA Rates 2020 C19 uprate'!$A$3:$D$172,4,FALSE)</f>
        <v>282.48407100853785</v>
      </c>
      <c r="E167" s="41">
        <v>355.72</v>
      </c>
      <c r="F167" s="41">
        <f t="shared" si="58"/>
        <v>638.20407100853788</v>
      </c>
      <c r="G167" s="41">
        <f t="shared" si="59"/>
        <v>396.53249999999997</v>
      </c>
      <c r="H167" s="41" t="str">
        <f t="shared" si="60"/>
        <v>Eligible</v>
      </c>
      <c r="I167" s="41">
        <f t="shared" si="61"/>
        <v>241.67157100853791</v>
      </c>
      <c r="J167" s="52">
        <f t="shared" si="62"/>
        <v>65.010000000000005</v>
      </c>
      <c r="K167" s="5"/>
      <c r="L167" s="5"/>
      <c r="M167" s="1"/>
      <c r="N167" s="5"/>
      <c r="O167" s="5"/>
      <c r="P167" s="5"/>
      <c r="Q167" s="5"/>
      <c r="R167" s="47">
        <f>VLOOKUP(B167,[2]Sheet1!$B$3:$C$15,2,FALSE)</f>
        <v>0.20844688985561477</v>
      </c>
      <c r="S167" s="1"/>
      <c r="T167" s="1"/>
    </row>
    <row r="168" spans="1:20" ht="14.25" thickTop="1" thickBot="1" x14ac:dyDescent="0.25">
      <c r="A168" s="5" t="s">
        <v>220</v>
      </c>
      <c r="B168" s="1" t="s">
        <v>207</v>
      </c>
      <c r="C168" s="41">
        <f>VLOOKUP($A168,'[1]LHA Rates 2020 C19 uprate'!$A$3:$D$172,3,FALSE)</f>
        <v>67.66</v>
      </c>
      <c r="D168" s="41">
        <f>VLOOKUP($A168,'[1]LHA Rates 2020 C19 uprate'!$A$3:$D$172,4,FALSE)</f>
        <v>293.99895776707689</v>
      </c>
      <c r="E168" s="41">
        <v>356.72</v>
      </c>
      <c r="F168" s="41">
        <f t="shared" si="58"/>
        <v>650.71895776707697</v>
      </c>
      <c r="G168" s="41">
        <f t="shared" si="59"/>
        <v>396.53249999999997</v>
      </c>
      <c r="H168" s="41" t="str">
        <f t="shared" si="60"/>
        <v>Eligible</v>
      </c>
      <c r="I168" s="41">
        <f t="shared" si="61"/>
        <v>254.186457767077</v>
      </c>
      <c r="J168" s="52">
        <f t="shared" si="62"/>
        <v>67.66</v>
      </c>
      <c r="K168" s="5"/>
      <c r="L168" s="5"/>
      <c r="M168" s="1"/>
      <c r="N168" s="5"/>
      <c r="O168" s="5"/>
      <c r="P168" s="5"/>
      <c r="Q168" s="5"/>
      <c r="R168" s="47">
        <f>VLOOKUP(B168,[2]Sheet1!$B$3:$C$15,2,FALSE)</f>
        <v>0.20844688985561477</v>
      </c>
      <c r="S168" s="1"/>
      <c r="T168" s="1"/>
    </row>
    <row r="169" spans="1:20" ht="14.25" thickTop="1" thickBot="1" x14ac:dyDescent="0.25">
      <c r="A169" s="5" t="s">
        <v>221</v>
      </c>
      <c r="B169" s="1" t="s">
        <v>207</v>
      </c>
      <c r="C169" s="41">
        <f>VLOOKUP($A169,'[1]LHA Rates 2020 C19 uprate'!$A$3:$D$172,3,FALSE)</f>
        <v>62.14</v>
      </c>
      <c r="D169" s="41">
        <f>VLOOKUP($A169,'[1]LHA Rates 2020 C19 uprate'!$A$3:$D$172,4,FALSE)</f>
        <v>270.01323138702571</v>
      </c>
      <c r="E169" s="41">
        <v>357.72</v>
      </c>
      <c r="F169" s="41">
        <f t="shared" si="58"/>
        <v>627.73323138702574</v>
      </c>
      <c r="G169" s="41">
        <f t="shared" si="59"/>
        <v>396.53249999999997</v>
      </c>
      <c r="H169" s="41" t="str">
        <f t="shared" si="60"/>
        <v>Eligible</v>
      </c>
      <c r="I169" s="41">
        <f t="shared" si="61"/>
        <v>231.20073138702577</v>
      </c>
      <c r="J169" s="52">
        <f t="shared" si="62"/>
        <v>62.14</v>
      </c>
      <c r="K169" s="5"/>
      <c r="L169" s="5"/>
      <c r="M169" s="1"/>
      <c r="N169" s="5"/>
      <c r="O169" s="5"/>
      <c r="P169" s="5"/>
      <c r="Q169" s="5"/>
      <c r="R169" s="47">
        <f>VLOOKUP(B169,[2]Sheet1!$B$3:$C$15,2,FALSE)</f>
        <v>0.20844688985561477</v>
      </c>
      <c r="S169" s="1"/>
      <c r="T169" s="1"/>
    </row>
    <row r="170" spans="1:20" ht="14.25" thickTop="1" thickBot="1" x14ac:dyDescent="0.25">
      <c r="A170" s="5" t="s">
        <v>222</v>
      </c>
      <c r="B170" s="1" t="s">
        <v>207</v>
      </c>
      <c r="C170" s="41">
        <f>VLOOKUP($A170,'[1]LHA Rates 2020 C19 uprate'!$A$3:$D$172,3,FALSE)</f>
        <v>69.040000000000006</v>
      </c>
      <c r="D170" s="41">
        <f>VLOOKUP($A170,'[1]LHA Rates 2020 C19 uprate'!$A$3:$D$172,4,FALSE)</f>
        <v>299.99538936208972</v>
      </c>
      <c r="E170" s="41">
        <v>358.72</v>
      </c>
      <c r="F170" s="41">
        <f t="shared" si="58"/>
        <v>658.71538936208981</v>
      </c>
      <c r="G170" s="41">
        <f t="shared" si="59"/>
        <v>396.53249999999997</v>
      </c>
      <c r="H170" s="41" t="str">
        <f t="shared" si="60"/>
        <v>Eligible</v>
      </c>
      <c r="I170" s="41">
        <f t="shared" si="61"/>
        <v>262.18288936208984</v>
      </c>
      <c r="J170" s="52">
        <f t="shared" si="62"/>
        <v>69.040000000000006</v>
      </c>
      <c r="K170" s="5"/>
      <c r="L170" s="5"/>
      <c r="M170" s="1"/>
      <c r="N170" s="5"/>
      <c r="O170" s="5"/>
      <c r="P170" s="5"/>
      <c r="Q170" s="5"/>
      <c r="R170" s="47">
        <f>VLOOKUP(B170,[2]Sheet1!$B$3:$C$15,2,FALSE)</f>
        <v>0.20844688985561477</v>
      </c>
      <c r="S170" s="1"/>
      <c r="T170" s="1"/>
    </row>
    <row r="171" spans="1:20" ht="14.25" thickTop="1" thickBot="1" x14ac:dyDescent="0.25">
      <c r="A171" s="5" t="s">
        <v>223</v>
      </c>
      <c r="B171" s="1" t="s">
        <v>207</v>
      </c>
      <c r="C171" s="41">
        <f>VLOOKUP($A171,'[1]LHA Rates 2020 C19 uprate'!$A$3:$D$172,3,FALSE)</f>
        <v>69.040000000000006</v>
      </c>
      <c r="D171" s="41">
        <f>VLOOKUP($A171,'[1]LHA Rates 2020 C19 uprate'!$A$3:$D$172,4,FALSE)</f>
        <v>299.99538936208972</v>
      </c>
      <c r="E171" s="41">
        <v>359.72</v>
      </c>
      <c r="F171" s="41">
        <f t="shared" si="58"/>
        <v>659.71538936208981</v>
      </c>
      <c r="G171" s="41">
        <f t="shared" si="59"/>
        <v>396.53249999999997</v>
      </c>
      <c r="H171" s="41" t="str">
        <f t="shared" si="60"/>
        <v>Eligible</v>
      </c>
      <c r="I171" s="41">
        <f t="shared" si="61"/>
        <v>263.18288936208984</v>
      </c>
      <c r="J171" s="52">
        <f t="shared" si="62"/>
        <v>69.040000000000006</v>
      </c>
      <c r="K171" s="5"/>
      <c r="L171" s="5"/>
      <c r="M171" s="1"/>
      <c r="N171" s="5"/>
      <c r="O171" s="5"/>
      <c r="P171" s="5"/>
      <c r="Q171" s="5"/>
      <c r="R171" s="47">
        <f>VLOOKUP(B171,[2]Sheet1!$B$3:$C$15,2,FALSE)</f>
        <v>0.20844688985561477</v>
      </c>
      <c r="S171" s="1"/>
      <c r="T171" s="1"/>
    </row>
    <row r="172" spans="1:20" ht="14.25" thickTop="1" thickBot="1" x14ac:dyDescent="0.25">
      <c r="A172" s="5" t="s">
        <v>224</v>
      </c>
      <c r="B172" s="1" t="s">
        <v>207</v>
      </c>
      <c r="C172" s="41">
        <f>VLOOKUP($A172,'[1]LHA Rates 2020 C19 uprate'!$A$3:$D$172,3,FALSE)</f>
        <v>69.040000000000006</v>
      </c>
      <c r="D172" s="41">
        <f>VLOOKUP($A172,'[1]LHA Rates 2020 C19 uprate'!$A$3:$D$172,4,FALSE)</f>
        <v>299.99538936208972</v>
      </c>
      <c r="E172" s="41">
        <v>360.72</v>
      </c>
      <c r="F172" s="41">
        <f t="shared" si="58"/>
        <v>660.71538936208981</v>
      </c>
      <c r="G172" s="41">
        <f t="shared" si="59"/>
        <v>396.53249999999997</v>
      </c>
      <c r="H172" s="41" t="str">
        <f t="shared" si="60"/>
        <v>Eligible</v>
      </c>
      <c r="I172" s="41">
        <f t="shared" si="61"/>
        <v>264.18288936208984</v>
      </c>
      <c r="J172" s="52">
        <f t="shared" si="62"/>
        <v>69.040000000000006</v>
      </c>
      <c r="K172" s="5"/>
      <c r="L172" s="5"/>
      <c r="M172" s="1"/>
      <c r="N172" s="5"/>
      <c r="O172" s="5"/>
      <c r="P172" s="5"/>
      <c r="Q172" s="5"/>
      <c r="R172" s="47">
        <f>VLOOKUP(B172,[2]Sheet1!$B$3:$C$15,2,FALSE)</f>
        <v>0.20844688985561477</v>
      </c>
      <c r="S172" s="1"/>
      <c r="T172" s="1"/>
    </row>
    <row r="173" spans="1:20" ht="14.25" thickTop="1" thickBot="1" x14ac:dyDescent="0.25">
      <c r="A173" s="62" t="s">
        <v>225</v>
      </c>
      <c r="B173" s="48" t="s">
        <v>226</v>
      </c>
      <c r="C173" s="41">
        <f>VLOOKUP($A173,'[1]LHA Rates 2020 C19 uprate'!$A$3:$D$195,3,FALSE)</f>
        <v>54</v>
      </c>
      <c r="D173" s="41">
        <f>VLOOKUP($A173,'[1]LHA Rates 2020 C19 uprate'!$A$3:$D$195,4,FALSE)</f>
        <v>234.64297545702266</v>
      </c>
      <c r="E173" s="41">
        <v>361.72</v>
      </c>
      <c r="F173" s="41">
        <f t="shared" si="58"/>
        <v>596.36297545702269</v>
      </c>
      <c r="G173" s="41">
        <f t="shared" si="59"/>
        <v>396.53249999999997</v>
      </c>
      <c r="H173" s="41" t="str">
        <f t="shared" si="60"/>
        <v>Eligible</v>
      </c>
      <c r="I173" s="41">
        <f t="shared" si="61"/>
        <v>199.83047545702271</v>
      </c>
      <c r="J173" s="52">
        <f t="shared" si="62"/>
        <v>54</v>
      </c>
      <c r="K173" s="5"/>
      <c r="L173" s="5"/>
      <c r="M173" s="1"/>
      <c r="N173" s="5"/>
      <c r="O173" s="5"/>
      <c r="P173" s="5"/>
      <c r="Q173" s="5"/>
      <c r="R173" s="47">
        <f>VLOOKUP(B173,[2]Sheet1!$B$3:$C$15,2,FALSE)</f>
        <v>0.23439670405125629</v>
      </c>
      <c r="S173" s="1"/>
      <c r="T173" s="1"/>
    </row>
    <row r="174" spans="1:20" ht="14.25" thickTop="1" thickBot="1" x14ac:dyDescent="0.25">
      <c r="A174" s="62" t="s">
        <v>227</v>
      </c>
      <c r="B174" s="48" t="s">
        <v>226</v>
      </c>
      <c r="C174" s="41">
        <f>VLOOKUP($A174,'[1]LHA Rates 2020 C19 uprate'!$A$3:$D$195,3,FALSE)</f>
        <v>52.5</v>
      </c>
      <c r="D174" s="41">
        <f>VLOOKUP($A174,'[1]LHA Rates 2020 C19 uprate'!$A$3:$D$195,4,FALSE)</f>
        <v>228.12511502766091</v>
      </c>
      <c r="E174" s="41">
        <v>362.72</v>
      </c>
      <c r="F174" s="41">
        <f t="shared" si="58"/>
        <v>590.845115027661</v>
      </c>
      <c r="G174" s="41">
        <f t="shared" si="59"/>
        <v>396.53249999999997</v>
      </c>
      <c r="H174" s="41" t="str">
        <f t="shared" si="60"/>
        <v>Eligible</v>
      </c>
      <c r="I174" s="41">
        <f t="shared" si="61"/>
        <v>194.31261502766102</v>
      </c>
      <c r="J174" s="52">
        <f t="shared" si="62"/>
        <v>52.5</v>
      </c>
      <c r="K174" s="5"/>
      <c r="L174" s="5"/>
      <c r="M174" s="1"/>
      <c r="N174" s="5"/>
      <c r="O174" s="5"/>
      <c r="P174" s="5"/>
      <c r="Q174" s="5"/>
      <c r="R174" s="47">
        <f>VLOOKUP(B174,[2]Sheet1!$B$3:$C$15,2,FALSE)</f>
        <v>0.23439670405125629</v>
      </c>
      <c r="S174" s="1"/>
      <c r="T174" s="1"/>
    </row>
    <row r="175" spans="1:20" ht="14.25" thickTop="1" thickBot="1" x14ac:dyDescent="0.25">
      <c r="A175" s="62" t="s">
        <v>228</v>
      </c>
      <c r="B175" s="48" t="s">
        <v>226</v>
      </c>
      <c r="C175" s="41">
        <f>VLOOKUP($A175,'[1]LHA Rates 2020 C19 uprate'!$A$3:$D$195,3,FALSE)</f>
        <v>58.68</v>
      </c>
      <c r="D175" s="41">
        <f>VLOOKUP($A175,'[1]LHA Rates 2020 C19 uprate'!$A$3:$D$195,4,FALSE)</f>
        <v>254.97869999663126</v>
      </c>
      <c r="E175" s="41">
        <v>363.72</v>
      </c>
      <c r="F175" s="41">
        <f t="shared" si="58"/>
        <v>618.69869999663126</v>
      </c>
      <c r="G175" s="41">
        <f t="shared" si="59"/>
        <v>396.53249999999997</v>
      </c>
      <c r="H175" s="41" t="str">
        <f t="shared" si="60"/>
        <v>Eligible</v>
      </c>
      <c r="I175" s="41">
        <f t="shared" si="61"/>
        <v>222.16619999663129</v>
      </c>
      <c r="J175" s="52">
        <f t="shared" si="62"/>
        <v>58.68</v>
      </c>
      <c r="K175" s="5"/>
      <c r="L175" s="5"/>
      <c r="M175" s="1"/>
      <c r="N175" s="5"/>
      <c r="O175" s="5"/>
      <c r="P175" s="5"/>
      <c r="Q175" s="5"/>
      <c r="R175" s="47">
        <f>VLOOKUP(B175,[2]Sheet1!$B$3:$C$15,2,FALSE)</f>
        <v>0.23439670405125629</v>
      </c>
      <c r="S175" s="1"/>
      <c r="T175" s="1"/>
    </row>
    <row r="176" spans="1:20" ht="14.25" thickTop="1" thickBot="1" x14ac:dyDescent="0.25">
      <c r="A176" s="62" t="s">
        <v>229</v>
      </c>
      <c r="B176" s="48" t="s">
        <v>226</v>
      </c>
      <c r="C176" s="41">
        <f>VLOOKUP($A176,'[1]LHA Rates 2020 C19 uprate'!$A$3:$D$195,3,FALSE)</f>
        <v>75.95</v>
      </c>
      <c r="D176" s="41">
        <f>VLOOKUP($A176,'[1]LHA Rates 2020 C19 uprate'!$A$3:$D$195,4,FALSE)</f>
        <v>330.02099974001612</v>
      </c>
      <c r="E176" s="41">
        <v>364.72</v>
      </c>
      <c r="F176" s="41">
        <f t="shared" si="58"/>
        <v>694.74099974001615</v>
      </c>
      <c r="G176" s="41">
        <f t="shared" si="59"/>
        <v>396.53249999999997</v>
      </c>
      <c r="H176" s="41" t="str">
        <f t="shared" si="60"/>
        <v>Eligible</v>
      </c>
      <c r="I176" s="41">
        <f t="shared" si="61"/>
        <v>298.20849974001618</v>
      </c>
      <c r="J176" s="52">
        <f t="shared" si="62"/>
        <v>75.95</v>
      </c>
      <c r="K176" s="5"/>
      <c r="L176" s="5"/>
      <c r="M176" s="1"/>
      <c r="N176" s="5"/>
      <c r="O176" s="5"/>
      <c r="P176" s="5"/>
      <c r="Q176" s="5"/>
      <c r="R176" s="47">
        <f>VLOOKUP(B176,[2]Sheet1!$B$3:$C$15,2,FALSE)</f>
        <v>0.23439670405125629</v>
      </c>
      <c r="S176" s="1"/>
      <c r="T176" s="1"/>
    </row>
    <row r="177" spans="1:20" ht="14.25" thickTop="1" thickBot="1" x14ac:dyDescent="0.25">
      <c r="A177" s="48" t="s">
        <v>230</v>
      </c>
      <c r="B177" s="48" t="s">
        <v>226</v>
      </c>
      <c r="C177" s="41">
        <f>VLOOKUP($A177,'[1]LHA Rates 2020 C19 uprate'!$A$3:$D$195,3,FALSE)</f>
        <v>71.11</v>
      </c>
      <c r="D177" s="41">
        <f>VLOOKUP($A177,'[1]LHA Rates 2020 C19 uprate'!$A$3:$D$195,4,FALSE)</f>
        <v>308.99003675460887</v>
      </c>
      <c r="E177" s="41">
        <v>365.72</v>
      </c>
      <c r="F177" s="41">
        <f t="shared" si="58"/>
        <v>674.71003675460884</v>
      </c>
      <c r="G177" s="41">
        <f t="shared" si="59"/>
        <v>396.53249999999997</v>
      </c>
      <c r="H177" s="41" t="str">
        <f t="shared" si="60"/>
        <v>Eligible</v>
      </c>
      <c r="I177" s="41">
        <f t="shared" si="61"/>
        <v>278.17753675460887</v>
      </c>
      <c r="J177" s="52">
        <f t="shared" si="62"/>
        <v>71.11</v>
      </c>
      <c r="K177" s="5"/>
      <c r="L177" s="5"/>
      <c r="M177" s="1"/>
      <c r="N177" s="5"/>
      <c r="O177" s="5"/>
      <c r="P177" s="5"/>
      <c r="Q177" s="5"/>
      <c r="R177" s="47">
        <f>VLOOKUP(B177,[2]Sheet1!$B$3:$C$15,2,FALSE)</f>
        <v>0.23439670405125629</v>
      </c>
      <c r="S177" s="1"/>
      <c r="T177" s="1"/>
    </row>
    <row r="178" spans="1:20" ht="14.25" thickTop="1" thickBot="1" x14ac:dyDescent="0.25">
      <c r="A178" s="48" t="s">
        <v>231</v>
      </c>
      <c r="B178" s="48" t="s">
        <v>226</v>
      </c>
      <c r="C178" s="41">
        <f>VLOOKUP($A178,'[1]LHA Rates 2020 C19 uprate'!$A$3:$D$195,3,FALSE)</f>
        <v>62.71</v>
      </c>
      <c r="D178" s="41">
        <f>VLOOKUP($A178,'[1]LHA Rates 2020 C19 uprate'!$A$3:$D$195,4,FALSE)</f>
        <v>272.49001835018316</v>
      </c>
      <c r="E178" s="41">
        <v>366.72</v>
      </c>
      <c r="F178" s="41">
        <f t="shared" si="58"/>
        <v>639.21001835018319</v>
      </c>
      <c r="G178" s="41">
        <f t="shared" si="59"/>
        <v>396.53249999999997</v>
      </c>
      <c r="H178" s="41" t="str">
        <f t="shared" si="60"/>
        <v>Eligible</v>
      </c>
      <c r="I178" s="41">
        <f t="shared" si="61"/>
        <v>242.67751835018322</v>
      </c>
      <c r="J178" s="52">
        <f t="shared" si="62"/>
        <v>62.71</v>
      </c>
      <c r="K178" s="5"/>
      <c r="L178" s="5"/>
      <c r="M178" s="1"/>
      <c r="N178" s="5"/>
      <c r="O178" s="5"/>
      <c r="P178" s="5"/>
      <c r="Q178" s="5"/>
      <c r="R178" s="47">
        <f>VLOOKUP(B178,[2]Sheet1!$B$3:$C$15,2,FALSE)</f>
        <v>0.23439670405125629</v>
      </c>
      <c r="S178" s="1"/>
      <c r="T178" s="1"/>
    </row>
    <row r="179" spans="1:20" ht="14.25" thickTop="1" thickBot="1" x14ac:dyDescent="0.25">
      <c r="A179" s="48" t="s">
        <v>232</v>
      </c>
      <c r="B179" s="48" t="s">
        <v>226</v>
      </c>
      <c r="C179" s="41">
        <f>VLOOKUP($A179,'[1]LHA Rates 2020 C19 uprate'!$A$3:$D$195,3,FALSE)</f>
        <v>62.5</v>
      </c>
      <c r="D179" s="41">
        <f>VLOOKUP($A179,'[1]LHA Rates 2020 C19 uprate'!$A$3:$D$195,4,FALSE)</f>
        <v>271.5775178900725</v>
      </c>
      <c r="E179" s="41">
        <v>367.72</v>
      </c>
      <c r="F179" s="41">
        <f t="shared" si="58"/>
        <v>639.29751789007253</v>
      </c>
      <c r="G179" s="41">
        <f t="shared" si="59"/>
        <v>396.53249999999997</v>
      </c>
      <c r="H179" s="41" t="str">
        <f t="shared" si="60"/>
        <v>Eligible</v>
      </c>
      <c r="I179" s="41">
        <f t="shared" si="61"/>
        <v>242.76501789007256</v>
      </c>
      <c r="J179" s="52">
        <f t="shared" si="62"/>
        <v>62.5</v>
      </c>
      <c r="K179" s="5"/>
      <c r="L179" s="5"/>
      <c r="M179" s="1"/>
      <c r="N179" s="5"/>
      <c r="O179" s="5"/>
      <c r="P179" s="5"/>
      <c r="Q179" s="5"/>
      <c r="R179" s="47">
        <f>VLOOKUP(B179,[2]Sheet1!$B$3:$C$15,2,FALSE)</f>
        <v>0.23439670405125629</v>
      </c>
      <c r="S179" s="1"/>
      <c r="T179" s="1"/>
    </row>
    <row r="180" spans="1:20" ht="14.25" thickTop="1" thickBot="1" x14ac:dyDescent="0.25">
      <c r="A180" s="48" t="s">
        <v>233</v>
      </c>
      <c r="B180" s="48" t="s">
        <v>226</v>
      </c>
      <c r="C180" s="41">
        <f>VLOOKUP($A180,'[1]LHA Rates 2020 C19 uprate'!$A$3:$D$195,3,FALSE)</f>
        <v>87.5</v>
      </c>
      <c r="D180" s="41">
        <f>VLOOKUP($A180,'[1]LHA Rates 2020 C19 uprate'!$A$3:$D$195,4,FALSE)</f>
        <v>380.2085250461015</v>
      </c>
      <c r="E180" s="41">
        <v>368.72</v>
      </c>
      <c r="F180" s="41">
        <f t="shared" si="58"/>
        <v>748.92852504610153</v>
      </c>
      <c r="G180" s="41">
        <f t="shared" si="59"/>
        <v>396.53249999999997</v>
      </c>
      <c r="H180" s="41" t="str">
        <f t="shared" si="60"/>
        <v>Eligible</v>
      </c>
      <c r="I180" s="41">
        <f t="shared" si="61"/>
        <v>352.39602504610156</v>
      </c>
      <c r="J180" s="52">
        <f t="shared" si="62"/>
        <v>87.5</v>
      </c>
      <c r="K180" s="5"/>
      <c r="L180" s="5"/>
      <c r="M180" s="1"/>
      <c r="N180" s="5"/>
      <c r="O180" s="5"/>
      <c r="P180" s="5"/>
      <c r="Q180" s="5"/>
      <c r="R180" s="47">
        <f>VLOOKUP(B180,[2]Sheet1!$B$3:$C$15,2,FALSE)</f>
        <v>0.23439670405125629</v>
      </c>
      <c r="S180" s="1"/>
      <c r="T180" s="1"/>
    </row>
    <row r="181" spans="1:20" ht="14.25" thickTop="1" thickBot="1" x14ac:dyDescent="0.25">
      <c r="A181" s="48" t="s">
        <v>234</v>
      </c>
      <c r="B181" s="48" t="s">
        <v>226</v>
      </c>
      <c r="C181" s="41">
        <f>VLOOKUP($A181,'[1]LHA Rates 2020 C19 uprate'!$A$3:$D$195,3,FALSE)</f>
        <v>54</v>
      </c>
      <c r="D181" s="41">
        <f>VLOOKUP($A181,'[1]LHA Rates 2020 C19 uprate'!$A$3:$D$195,4,FALSE)</f>
        <v>234.64297545702266</v>
      </c>
      <c r="E181" s="41">
        <v>369.72</v>
      </c>
      <c r="F181" s="41">
        <f t="shared" si="58"/>
        <v>604.36297545702269</v>
      </c>
      <c r="G181" s="41">
        <f t="shared" si="59"/>
        <v>396.53249999999997</v>
      </c>
      <c r="H181" s="41" t="str">
        <f t="shared" si="60"/>
        <v>Eligible</v>
      </c>
      <c r="I181" s="41">
        <f t="shared" si="61"/>
        <v>207.83047545702271</v>
      </c>
      <c r="J181" s="52">
        <f t="shared" si="62"/>
        <v>54</v>
      </c>
      <c r="K181" s="5"/>
      <c r="L181" s="5"/>
      <c r="M181" s="1"/>
      <c r="N181" s="5"/>
      <c r="O181" s="5"/>
      <c r="P181" s="5"/>
      <c r="Q181" s="5"/>
      <c r="R181" s="47">
        <f>VLOOKUP(B181,[2]Sheet1!$B$3:$C$15,2,FALSE)</f>
        <v>0.23439670405125629</v>
      </c>
      <c r="S181" s="1"/>
      <c r="T181" s="1"/>
    </row>
    <row r="182" spans="1:20" ht="14.25" thickTop="1" thickBot="1" x14ac:dyDescent="0.25">
      <c r="A182" s="48" t="s">
        <v>235</v>
      </c>
      <c r="B182" s="48" t="s">
        <v>226</v>
      </c>
      <c r="C182" s="41">
        <f>VLOOKUP($A182,'[1]LHA Rates 2020 C19 uprate'!$A$3:$D$195,3,FALSE)</f>
        <v>75.95</v>
      </c>
      <c r="D182" s="41">
        <f>VLOOKUP($A182,'[1]LHA Rates 2020 C19 uprate'!$A$3:$D$195,4,FALSE)</f>
        <v>330.02099974001612</v>
      </c>
      <c r="E182" s="41">
        <v>370.72</v>
      </c>
      <c r="F182" s="41">
        <f t="shared" si="58"/>
        <v>700.74099974001615</v>
      </c>
      <c r="G182" s="41">
        <f t="shared" si="59"/>
        <v>396.53249999999997</v>
      </c>
      <c r="H182" s="41" t="str">
        <f t="shared" si="60"/>
        <v>Eligible</v>
      </c>
      <c r="I182" s="41">
        <f t="shared" si="61"/>
        <v>304.20849974001618</v>
      </c>
      <c r="J182" s="52">
        <f t="shared" si="62"/>
        <v>75.95</v>
      </c>
      <c r="K182" s="5"/>
      <c r="L182" s="5"/>
      <c r="M182" s="1"/>
      <c r="N182" s="5"/>
      <c r="O182" s="5"/>
      <c r="P182" s="5"/>
      <c r="Q182" s="5"/>
      <c r="R182" s="47">
        <f>VLOOKUP(B182,[2]Sheet1!$B$3:$C$15,2,FALSE)</f>
        <v>0.23439670405125629</v>
      </c>
      <c r="S182" s="1"/>
      <c r="T182" s="1"/>
    </row>
    <row r="183" spans="1:20" ht="14.25" thickTop="1" thickBot="1" x14ac:dyDescent="0.25">
      <c r="A183" s="48" t="s">
        <v>236</v>
      </c>
      <c r="B183" s="48" t="s">
        <v>226</v>
      </c>
      <c r="C183" s="41">
        <f>VLOOKUP($A183,'[1]LHA Rates 2020 C19 uprate'!$A$3:$D$195,3,FALSE)</f>
        <v>62.5</v>
      </c>
      <c r="D183" s="41">
        <f>VLOOKUP($A183,'[1]LHA Rates 2020 C19 uprate'!$A$3:$D$195,4,FALSE)</f>
        <v>271.5775178900725</v>
      </c>
      <c r="E183" s="41">
        <v>371.72</v>
      </c>
      <c r="F183" s="41">
        <f t="shared" si="58"/>
        <v>643.29751789007253</v>
      </c>
      <c r="G183" s="41">
        <f t="shared" si="59"/>
        <v>396.53249999999997</v>
      </c>
      <c r="H183" s="41" t="str">
        <f t="shared" si="60"/>
        <v>Eligible</v>
      </c>
      <c r="I183" s="41">
        <f t="shared" si="61"/>
        <v>246.76501789007256</v>
      </c>
      <c r="J183" s="52">
        <f t="shared" si="62"/>
        <v>62.5</v>
      </c>
      <c r="K183" s="5"/>
      <c r="L183" s="5"/>
      <c r="M183" s="1"/>
      <c r="N183" s="5"/>
      <c r="O183" s="5"/>
      <c r="P183" s="5"/>
      <c r="Q183" s="5"/>
      <c r="R183" s="47">
        <f>VLOOKUP(B183,[2]Sheet1!$B$3:$C$15,2,FALSE)</f>
        <v>0.23439670405125629</v>
      </c>
      <c r="S183" s="1"/>
      <c r="T183" s="1"/>
    </row>
    <row r="184" spans="1:20" ht="14.25" thickTop="1" thickBot="1" x14ac:dyDescent="0.25">
      <c r="A184" s="48" t="s">
        <v>237</v>
      </c>
      <c r="B184" s="48" t="s">
        <v>226</v>
      </c>
      <c r="C184" s="41">
        <f>VLOOKUP($A184,'[1]LHA Rates 2020 C19 uprate'!$A$3:$D$195,3,FALSE)</f>
        <v>75.95</v>
      </c>
      <c r="D184" s="41">
        <f>VLOOKUP($A184,'[1]LHA Rates 2020 C19 uprate'!$A$3:$D$195,4,FALSE)</f>
        <v>330.02099974001612</v>
      </c>
      <c r="E184" s="41">
        <v>372.72</v>
      </c>
      <c r="F184" s="41">
        <f t="shared" si="58"/>
        <v>702.74099974001615</v>
      </c>
      <c r="G184" s="41">
        <f t="shared" si="59"/>
        <v>396.53249999999997</v>
      </c>
      <c r="H184" s="41" t="str">
        <f t="shared" si="60"/>
        <v>Eligible</v>
      </c>
      <c r="I184" s="41">
        <f t="shared" si="61"/>
        <v>306.20849974001618</v>
      </c>
      <c r="J184" s="52">
        <f t="shared" si="62"/>
        <v>75.95</v>
      </c>
      <c r="K184" s="5"/>
      <c r="L184" s="5"/>
      <c r="M184" s="1"/>
      <c r="N184" s="5"/>
      <c r="O184" s="5"/>
      <c r="P184" s="5"/>
      <c r="Q184" s="5"/>
      <c r="R184" s="47">
        <f>VLOOKUP(B184,[2]Sheet1!$B$3:$C$15,2,FALSE)</f>
        <v>0.23439670405125629</v>
      </c>
      <c r="S184" s="1"/>
      <c r="T184" s="1"/>
    </row>
    <row r="185" spans="1:20" ht="14.25" thickTop="1" thickBot="1" x14ac:dyDescent="0.25">
      <c r="A185" s="48" t="s">
        <v>238</v>
      </c>
      <c r="B185" s="48" t="s">
        <v>226</v>
      </c>
      <c r="C185" s="41">
        <f>VLOOKUP($A185,'[1]LHA Rates 2020 C19 uprate'!$A$3:$D$195,3,FALSE)</f>
        <v>58.95</v>
      </c>
      <c r="D185" s="41">
        <f>VLOOKUP($A185,'[1]LHA Rates 2020 C19 uprate'!$A$3:$D$195,4,FALSE)</f>
        <v>256.15191487391638</v>
      </c>
      <c r="E185" s="41">
        <v>373.72</v>
      </c>
      <c r="F185" s="41">
        <f t="shared" si="58"/>
        <v>629.87191487391647</v>
      </c>
      <c r="G185" s="41">
        <f t="shared" si="59"/>
        <v>396.53249999999997</v>
      </c>
      <c r="H185" s="41" t="str">
        <f t="shared" si="60"/>
        <v>Eligible</v>
      </c>
      <c r="I185" s="41">
        <f t="shared" si="61"/>
        <v>233.3394148739165</v>
      </c>
      <c r="J185" s="52">
        <f t="shared" si="62"/>
        <v>58.95</v>
      </c>
      <c r="K185" s="5"/>
      <c r="L185" s="5"/>
      <c r="M185" s="1"/>
      <c r="N185" s="5"/>
      <c r="O185" s="5"/>
      <c r="P185" s="5"/>
      <c r="Q185" s="5"/>
      <c r="R185" s="47">
        <f>VLOOKUP(B185,[2]Sheet1!$B$3:$C$15,2,FALSE)</f>
        <v>0.23439670405125629</v>
      </c>
      <c r="S185" s="1"/>
      <c r="T185" s="1"/>
    </row>
    <row r="186" spans="1:20" ht="14.25" thickTop="1" thickBot="1" x14ac:dyDescent="0.25">
      <c r="A186" s="48" t="s">
        <v>239</v>
      </c>
      <c r="B186" s="48" t="s">
        <v>226</v>
      </c>
      <c r="C186" s="41">
        <f>VLOOKUP($A186,'[1]LHA Rates 2020 C19 uprate'!$A$3:$D$195,3,FALSE)</f>
        <v>52.5</v>
      </c>
      <c r="D186" s="41">
        <f>VLOOKUP($A186,'[1]LHA Rates 2020 C19 uprate'!$A$3:$D$195,4,FALSE)</f>
        <v>228.12511502766091</v>
      </c>
      <c r="E186" s="41">
        <v>374.72</v>
      </c>
      <c r="F186" s="41">
        <f t="shared" si="58"/>
        <v>602.845115027661</v>
      </c>
      <c r="G186" s="41">
        <f t="shared" si="59"/>
        <v>396.53249999999997</v>
      </c>
      <c r="H186" s="41" t="str">
        <f t="shared" si="60"/>
        <v>Eligible</v>
      </c>
      <c r="I186" s="41">
        <f t="shared" si="61"/>
        <v>206.31261502766102</v>
      </c>
      <c r="J186" s="52">
        <f t="shared" si="62"/>
        <v>52.5</v>
      </c>
      <c r="K186" s="5"/>
      <c r="L186" s="5"/>
      <c r="M186" s="1"/>
      <c r="N186" s="5"/>
      <c r="O186" s="5"/>
      <c r="P186" s="5"/>
      <c r="Q186" s="5"/>
      <c r="R186" s="47">
        <f>VLOOKUP(B186,[2]Sheet1!$B$3:$C$15,2,FALSE)</f>
        <v>0.23439670405125629</v>
      </c>
      <c r="S186" s="1"/>
      <c r="T186" s="1"/>
    </row>
    <row r="187" spans="1:20" ht="14.25" thickTop="1" thickBot="1" x14ac:dyDescent="0.25">
      <c r="A187" s="48" t="s">
        <v>240</v>
      </c>
      <c r="B187" s="48" t="s">
        <v>226</v>
      </c>
      <c r="C187" s="41">
        <f>VLOOKUP($A187,'[1]LHA Rates 2020 C19 uprate'!$A$3:$D$195,3,FALSE)</f>
        <v>75</v>
      </c>
      <c r="D187" s="41">
        <f>VLOOKUP($A187,'[1]LHA Rates 2020 C19 uprate'!$A$3:$D$195,4,FALSE)</f>
        <v>325.893021468087</v>
      </c>
      <c r="E187" s="41">
        <v>375.72</v>
      </c>
      <c r="F187" s="41">
        <f t="shared" si="58"/>
        <v>701.61302146808703</v>
      </c>
      <c r="G187" s="41">
        <f t="shared" si="59"/>
        <v>396.53249999999997</v>
      </c>
      <c r="H187" s="41" t="str">
        <f t="shared" si="60"/>
        <v>Eligible</v>
      </c>
      <c r="I187" s="41">
        <f t="shared" si="61"/>
        <v>305.08052146808706</v>
      </c>
      <c r="J187" s="52">
        <f t="shared" si="62"/>
        <v>75</v>
      </c>
      <c r="K187" s="5"/>
      <c r="L187" s="5"/>
      <c r="M187" s="1"/>
      <c r="N187" s="5"/>
      <c r="O187" s="5"/>
      <c r="P187" s="5"/>
      <c r="Q187" s="5"/>
      <c r="R187" s="47">
        <f>VLOOKUP(B187,[2]Sheet1!$B$3:$C$15,2,FALSE)</f>
        <v>0.23439670405125629</v>
      </c>
      <c r="S187" s="1"/>
      <c r="T187" s="1"/>
    </row>
    <row r="188" spans="1:20" ht="14.25" thickTop="1" thickBot="1" x14ac:dyDescent="0.25">
      <c r="A188" s="48" t="s">
        <v>241</v>
      </c>
      <c r="B188" s="48" t="s">
        <v>226</v>
      </c>
      <c r="C188" s="41">
        <f>VLOOKUP($A188,'[1]LHA Rates 2020 C19 uprate'!$A$3:$D$195,3,FALSE)</f>
        <v>60</v>
      </c>
      <c r="D188" s="41">
        <f>VLOOKUP($A188,'[1]LHA Rates 2020 C19 uprate'!$A$3:$D$195,4,FALSE)</f>
        <v>260.71441717446959</v>
      </c>
      <c r="E188" s="41">
        <v>376.72</v>
      </c>
      <c r="F188" s="41">
        <f t="shared" si="58"/>
        <v>637.43441717446967</v>
      </c>
      <c r="G188" s="41">
        <f t="shared" si="59"/>
        <v>396.53249999999997</v>
      </c>
      <c r="H188" s="41" t="str">
        <f t="shared" si="60"/>
        <v>Eligible</v>
      </c>
      <c r="I188" s="41">
        <f t="shared" si="61"/>
        <v>240.9019171744697</v>
      </c>
      <c r="J188" s="52">
        <f t="shared" si="62"/>
        <v>60</v>
      </c>
      <c r="K188" s="5"/>
      <c r="L188" s="5"/>
      <c r="M188" s="1"/>
      <c r="N188" s="5"/>
      <c r="O188" s="5"/>
      <c r="P188" s="5"/>
      <c r="Q188" s="5"/>
      <c r="R188" s="47">
        <f>VLOOKUP(B188,[2]Sheet1!$B$3:$C$15,2,FALSE)</f>
        <v>0.23439670405125629</v>
      </c>
      <c r="S188" s="1"/>
      <c r="T188" s="1"/>
    </row>
    <row r="189" spans="1:20" ht="14.25" thickTop="1" thickBot="1" x14ac:dyDescent="0.25">
      <c r="A189" s="48" t="s">
        <v>242</v>
      </c>
      <c r="B189" s="48" t="s">
        <v>226</v>
      </c>
      <c r="C189" s="41">
        <f>VLOOKUP($A189,'[1]LHA Rates 2020 C19 uprate'!$A$3:$D$195,3,FALSE)</f>
        <v>58.95</v>
      </c>
      <c r="D189" s="41">
        <f>VLOOKUP($A189,'[1]LHA Rates 2020 C19 uprate'!$A$3:$D$195,4,FALSE)</f>
        <v>256.15191487391638</v>
      </c>
      <c r="E189" s="41">
        <v>377.72</v>
      </c>
      <c r="F189" s="41">
        <f t="shared" si="58"/>
        <v>633.87191487391647</v>
      </c>
      <c r="G189" s="41">
        <f t="shared" si="59"/>
        <v>396.53249999999997</v>
      </c>
      <c r="H189" s="41" t="str">
        <f t="shared" si="60"/>
        <v>Eligible</v>
      </c>
      <c r="I189" s="41">
        <f t="shared" si="61"/>
        <v>237.3394148739165</v>
      </c>
      <c r="J189" s="52">
        <f t="shared" si="62"/>
        <v>58.95</v>
      </c>
      <c r="K189" s="5"/>
      <c r="L189" s="5"/>
      <c r="M189" s="1"/>
      <c r="N189" s="5"/>
      <c r="O189" s="5"/>
      <c r="P189" s="5"/>
      <c r="Q189" s="5"/>
      <c r="R189" s="47">
        <f>VLOOKUP(B189,[2]Sheet1!$B$3:$C$15,2,FALSE)</f>
        <v>0.23439670405125629</v>
      </c>
      <c r="S189" s="1"/>
      <c r="T189" s="1"/>
    </row>
    <row r="190" spans="1:20" ht="14.25" thickTop="1" thickBot="1" x14ac:dyDescent="0.25">
      <c r="A190" s="48" t="s">
        <v>243</v>
      </c>
      <c r="B190" s="48" t="s">
        <v>226</v>
      </c>
      <c r="C190" s="41">
        <f>VLOOKUP($A190,'[1]LHA Rates 2020 C19 uprate'!$A$3:$D$195,3,FALSE)</f>
        <v>62.5</v>
      </c>
      <c r="D190" s="41">
        <f>VLOOKUP($A190,'[1]LHA Rates 2020 C19 uprate'!$A$3:$D$195,4,FALSE)</f>
        <v>271.5775178900725</v>
      </c>
      <c r="E190" s="41">
        <v>378.72</v>
      </c>
      <c r="F190" s="41">
        <f t="shared" si="58"/>
        <v>650.29751789007253</v>
      </c>
      <c r="G190" s="41">
        <f t="shared" si="59"/>
        <v>396.53249999999997</v>
      </c>
      <c r="H190" s="41" t="str">
        <f t="shared" si="60"/>
        <v>Eligible</v>
      </c>
      <c r="I190" s="41">
        <f t="shared" si="61"/>
        <v>253.76501789007256</v>
      </c>
      <c r="J190" s="52">
        <f t="shared" si="62"/>
        <v>62.5</v>
      </c>
      <c r="K190" s="5"/>
      <c r="L190" s="5"/>
      <c r="M190" s="1"/>
      <c r="N190" s="5"/>
      <c r="O190" s="5"/>
      <c r="P190" s="5"/>
      <c r="Q190" s="5"/>
      <c r="R190" s="47">
        <f>VLOOKUP(B190,[2]Sheet1!$B$3:$C$15,2,FALSE)</f>
        <v>0.23439670405125629</v>
      </c>
      <c r="S190" s="1"/>
      <c r="T190" s="1"/>
    </row>
    <row r="191" spans="1:20" ht="14.25" thickTop="1" thickBot="1" x14ac:dyDescent="0.25">
      <c r="A191" s="48" t="s">
        <v>244</v>
      </c>
      <c r="B191" s="48" t="s">
        <v>226</v>
      </c>
      <c r="C191" s="41">
        <f>VLOOKUP($A191,'[1]LHA Rates 2020 C19 uprate'!$A$3:$D$195,3,FALSE)</f>
        <v>54</v>
      </c>
      <c r="D191" s="41">
        <f>VLOOKUP($A191,'[1]LHA Rates 2020 C19 uprate'!$A$3:$D$195,4,FALSE)</f>
        <v>234.64297545702266</v>
      </c>
      <c r="E191" s="41">
        <v>379.72</v>
      </c>
      <c r="F191" s="41">
        <f t="shared" si="58"/>
        <v>614.36297545702269</v>
      </c>
      <c r="G191" s="41">
        <f t="shared" si="59"/>
        <v>396.53249999999997</v>
      </c>
      <c r="H191" s="41" t="str">
        <f t="shared" si="60"/>
        <v>Eligible</v>
      </c>
      <c r="I191" s="41">
        <f t="shared" si="61"/>
        <v>217.83047545702271</v>
      </c>
      <c r="J191" s="52">
        <f t="shared" si="62"/>
        <v>54</v>
      </c>
      <c r="K191" s="5"/>
      <c r="L191" s="5"/>
      <c r="M191" s="1"/>
      <c r="N191" s="5"/>
      <c r="O191" s="5"/>
      <c r="P191" s="5"/>
      <c r="Q191" s="5"/>
      <c r="R191" s="47">
        <f>VLOOKUP(B191,[2]Sheet1!$B$3:$C$15,2,FALSE)</f>
        <v>0.23439670405125629</v>
      </c>
      <c r="S191" s="1"/>
      <c r="T191" s="1"/>
    </row>
    <row r="192" spans="1:20" ht="14.25" thickTop="1" thickBot="1" x14ac:dyDescent="0.25">
      <c r="A192" s="48" t="s">
        <v>245</v>
      </c>
      <c r="B192" s="48" t="s">
        <v>226</v>
      </c>
      <c r="C192" s="41">
        <f>VLOOKUP($A192,'[1]LHA Rates 2020 C19 uprate'!$A$3:$D$195,3,FALSE)</f>
        <v>54</v>
      </c>
      <c r="D192" s="41">
        <f>VLOOKUP($A192,'[1]LHA Rates 2020 C19 uprate'!$A$3:$D$195,4,FALSE)</f>
        <v>234.64297545702266</v>
      </c>
      <c r="E192" s="41">
        <v>380.72</v>
      </c>
      <c r="F192" s="41">
        <f t="shared" si="58"/>
        <v>615.36297545702269</v>
      </c>
      <c r="G192" s="41">
        <f t="shared" si="59"/>
        <v>396.53249999999997</v>
      </c>
      <c r="H192" s="41" t="str">
        <f t="shared" si="60"/>
        <v>Eligible</v>
      </c>
      <c r="I192" s="41">
        <f t="shared" si="61"/>
        <v>218.83047545702271</v>
      </c>
      <c r="J192" s="52">
        <f t="shared" si="62"/>
        <v>54</v>
      </c>
      <c r="K192" s="5"/>
      <c r="L192" s="5"/>
      <c r="M192" s="1"/>
      <c r="N192" s="5"/>
      <c r="O192" s="5"/>
      <c r="P192" s="5"/>
      <c r="Q192" s="5"/>
      <c r="R192" s="47">
        <f>VLOOKUP(B192,[2]Sheet1!$B$3:$C$15,2,FALSE)</f>
        <v>0.23439670405125629</v>
      </c>
      <c r="S192" s="1"/>
      <c r="T192" s="1"/>
    </row>
    <row r="193" spans="1:20" ht="14.25" thickTop="1" thickBot="1" x14ac:dyDescent="0.25">
      <c r="A193" s="48" t="s">
        <v>246</v>
      </c>
      <c r="B193" s="48" t="s">
        <v>226</v>
      </c>
      <c r="C193" s="41">
        <f>VLOOKUP($A193,'[1]LHA Rates 2020 C19 uprate'!$A$3:$D$195,3,FALSE)</f>
        <v>64.44</v>
      </c>
      <c r="D193" s="41">
        <f>VLOOKUP($A193,'[1]LHA Rates 2020 C19 uprate'!$A$3:$D$195,4,FALSE)</f>
        <v>280.00728404538035</v>
      </c>
      <c r="E193" s="41">
        <v>381.72</v>
      </c>
      <c r="F193" s="41">
        <f t="shared" si="58"/>
        <v>661.72728404538043</v>
      </c>
      <c r="G193" s="41">
        <f t="shared" si="59"/>
        <v>396.53249999999997</v>
      </c>
      <c r="H193" s="41" t="str">
        <f t="shared" si="60"/>
        <v>Eligible</v>
      </c>
      <c r="I193" s="41">
        <f t="shared" si="61"/>
        <v>265.19478404538046</v>
      </c>
      <c r="J193" s="52">
        <f t="shared" si="62"/>
        <v>64.44</v>
      </c>
      <c r="K193" s="5"/>
      <c r="L193" s="5"/>
      <c r="M193" s="1"/>
      <c r="N193" s="5"/>
      <c r="O193" s="5"/>
      <c r="P193" s="5"/>
      <c r="Q193" s="5"/>
      <c r="R193" s="47">
        <f>VLOOKUP(B193,[2]Sheet1!$B$3:$C$15,2,FALSE)</f>
        <v>0.23439670405125629</v>
      </c>
      <c r="S193" s="1"/>
      <c r="T193" s="1"/>
    </row>
    <row r="194" spans="1:20" ht="14.25" thickTop="1" thickBot="1" x14ac:dyDescent="0.25">
      <c r="A194" s="48" t="s">
        <v>192</v>
      </c>
      <c r="B194" s="48" t="s">
        <v>226</v>
      </c>
      <c r="C194" s="41">
        <f>VLOOKUP($A194,'[1]LHA Rates 2020 C19 uprate'!$A$3:$D$195,3,FALSE)</f>
        <v>73.25</v>
      </c>
      <c r="D194" s="41">
        <f>VLOOKUP($A194,'[1]LHA Rates 2020 C19 uprate'!$A$3:$D$195,4,FALSE)</f>
        <v>318.28885096716499</v>
      </c>
      <c r="E194" s="41">
        <v>382.72</v>
      </c>
      <c r="F194" s="41">
        <f t="shared" si="58"/>
        <v>701.00885096716502</v>
      </c>
      <c r="G194" s="41">
        <f t="shared" si="59"/>
        <v>396.53249999999997</v>
      </c>
      <c r="H194" s="41" t="str">
        <f t="shared" si="60"/>
        <v>Eligible</v>
      </c>
      <c r="I194" s="41">
        <f t="shared" si="61"/>
        <v>304.47635096716505</v>
      </c>
      <c r="J194" s="52">
        <f t="shared" si="62"/>
        <v>73.25</v>
      </c>
      <c r="K194" s="5"/>
      <c r="L194" s="5"/>
      <c r="M194" s="1"/>
      <c r="N194" s="5"/>
      <c r="O194" s="5"/>
      <c r="P194" s="5"/>
      <c r="Q194" s="5"/>
      <c r="R194" s="47">
        <f>VLOOKUP(B194,[2]Sheet1!$B$3:$C$15,2,FALSE)</f>
        <v>0.23439670405125629</v>
      </c>
      <c r="S194" s="1"/>
      <c r="T194" s="1"/>
    </row>
    <row r="195" spans="1:20" ht="14.25" thickTop="1" thickBot="1" x14ac:dyDescent="0.25">
      <c r="A195" s="48" t="s">
        <v>247</v>
      </c>
      <c r="B195" s="48" t="s">
        <v>226</v>
      </c>
      <c r="C195" s="41">
        <f>VLOOKUP($A195,'[1]LHA Rates 2020 C19 uprate'!$A$3:$D$195,3,FALSE)</f>
        <v>72.84</v>
      </c>
      <c r="D195" s="41">
        <f>VLOOKUP($A195,'[1]LHA Rates 2020 C19 uprate'!$A$3:$D$195,4,FALSE)</f>
        <v>316.5073024498061</v>
      </c>
      <c r="E195" s="41">
        <v>383.72</v>
      </c>
      <c r="F195" s="41">
        <f t="shared" si="58"/>
        <v>700.22730244980607</v>
      </c>
      <c r="G195" s="41">
        <f t="shared" si="59"/>
        <v>396.53249999999997</v>
      </c>
      <c r="H195" s="41" t="str">
        <f t="shared" si="60"/>
        <v>Eligible</v>
      </c>
      <c r="I195" s="41">
        <f t="shared" si="61"/>
        <v>303.6948024498061</v>
      </c>
      <c r="J195" s="52">
        <f t="shared" si="62"/>
        <v>72.84</v>
      </c>
      <c r="K195" s="5"/>
      <c r="L195" s="5"/>
      <c r="M195" s="1"/>
      <c r="N195" s="5"/>
      <c r="O195" s="5"/>
      <c r="P195" s="5"/>
      <c r="Q195" s="5"/>
      <c r="R195" s="47">
        <f>VLOOKUP(B195,[2]Sheet1!$B$3:$C$15,2,FALSE)</f>
        <v>0.23439670405125629</v>
      </c>
      <c r="S195" s="1"/>
      <c r="T195" s="1"/>
    </row>
    <row r="196" spans="1:20" ht="13.5" thickTop="1" x14ac:dyDescent="0.2">
      <c r="R196" s="21">
        <f>R195</f>
        <v>0.23439670405125629</v>
      </c>
    </row>
  </sheetData>
  <sortState ref="A3:T154">
    <sortCondition ref="T3:T154"/>
  </sortState>
  <mergeCells count="2">
    <mergeCell ref="L1:M1"/>
    <mergeCell ref="O1:P1"/>
  </mergeCells>
  <pageMargins left="0.75" right="0.75" top="1" bottom="1" header="0.5" footer="0.5"/>
  <pageSetup paperSize="9" scale="1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6"/>
  <sheetViews>
    <sheetView zoomScale="70" zoomScaleNormal="70" workbookViewId="0">
      <pane xSplit="2" topLeftCell="N1" activePane="topRight" state="frozen"/>
      <selection activeCell="A156" sqref="A156:XFD160"/>
      <selection pane="topRight" activeCell="O18" sqref="O18"/>
    </sheetView>
  </sheetViews>
  <sheetFormatPr defaultRowHeight="12.75" x14ac:dyDescent="0.2"/>
  <cols>
    <col min="1" max="1" width="28" bestFit="1" customWidth="1"/>
    <col min="2" max="2" width="28" customWidth="1"/>
    <col min="3" max="3" width="18.140625" style="38" customWidth="1"/>
    <col min="4" max="4" width="20.140625" style="38" customWidth="1"/>
    <col min="5" max="9" width="18.140625" style="38" customWidth="1"/>
    <col min="10" max="10" width="28" customWidth="1"/>
    <col min="11" max="11" width="12.7109375" style="38" customWidth="1"/>
    <col min="12" max="12" width="17.85546875" style="38" customWidth="1"/>
    <col min="13" max="13" width="19.140625" bestFit="1" customWidth="1"/>
    <col min="14" max="14" width="21.42578125" style="38" customWidth="1"/>
    <col min="15" max="15" width="26.28515625" style="38" customWidth="1"/>
    <col min="16" max="16" width="28.5703125" style="38" customWidth="1"/>
    <col min="17" max="17" width="26" style="38" customWidth="1"/>
    <col min="18" max="18" width="34.7109375" customWidth="1"/>
    <col min="19" max="19" width="12.5703125" customWidth="1"/>
    <col min="20" max="20" width="30.5703125" customWidth="1"/>
    <col min="22" max="22" width="30.5703125" customWidth="1"/>
    <col min="23" max="23" width="18.42578125" bestFit="1" customWidth="1"/>
    <col min="24" max="25" width="0" hidden="1" customWidth="1"/>
    <col min="26" max="26" width="10.140625" bestFit="1" customWidth="1"/>
    <col min="27" max="27" width="21.28515625" bestFit="1" customWidth="1"/>
    <col min="28" max="28" width="9.85546875" bestFit="1" customWidth="1"/>
  </cols>
  <sheetData>
    <row r="1" spans="1:28" ht="65.25" customHeight="1" thickTop="1" thickBot="1" x14ac:dyDescent="0.25">
      <c r="A1" s="1"/>
      <c r="B1" s="1"/>
      <c r="C1" s="2" t="s">
        <v>0</v>
      </c>
      <c r="D1" s="3" t="s">
        <v>1</v>
      </c>
      <c r="E1" s="2"/>
      <c r="F1" s="2"/>
      <c r="G1" s="2"/>
      <c r="H1" s="2"/>
      <c r="I1" s="2"/>
      <c r="J1" s="1"/>
      <c r="K1" s="4"/>
      <c r="L1" s="67" t="s">
        <v>2</v>
      </c>
      <c r="M1" s="68"/>
      <c r="N1" s="5"/>
      <c r="O1" s="69" t="s">
        <v>3</v>
      </c>
      <c r="P1" s="70"/>
      <c r="Q1" s="3" t="s">
        <v>4</v>
      </c>
      <c r="R1" s="6" t="s">
        <v>5</v>
      </c>
      <c r="S1" s="1"/>
      <c r="T1" s="1"/>
      <c r="V1" s="7" t="s">
        <v>6</v>
      </c>
      <c r="W1" s="7"/>
      <c r="X1" s="7"/>
      <c r="Y1" s="7"/>
      <c r="Z1" s="8">
        <v>238.4</v>
      </c>
    </row>
    <row r="2" spans="1:28" ht="52.5" thickTop="1" thickBot="1" x14ac:dyDescent="0.25">
      <c r="A2" s="39" t="s">
        <v>7</v>
      </c>
      <c r="B2" s="39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2" t="s">
        <v>17</v>
      </c>
      <c r="L2" s="3" t="s">
        <v>260</v>
      </c>
      <c r="M2" s="3" t="s">
        <v>261</v>
      </c>
      <c r="N2" s="3" t="s">
        <v>20</v>
      </c>
      <c r="O2" s="3" t="s">
        <v>262</v>
      </c>
      <c r="P2" s="3" t="s">
        <v>263</v>
      </c>
      <c r="Q2" s="3" t="s">
        <v>23</v>
      </c>
      <c r="R2" s="6" t="s">
        <v>24</v>
      </c>
      <c r="S2" s="40" t="s">
        <v>25</v>
      </c>
      <c r="T2" s="40" t="s">
        <v>26</v>
      </c>
    </row>
    <row r="3" spans="1:28" ht="14.25" thickTop="1" thickBot="1" x14ac:dyDescent="0.25">
      <c r="A3" s="1" t="s">
        <v>62</v>
      </c>
      <c r="B3" s="1" t="s">
        <v>44</v>
      </c>
      <c r="C3" s="41">
        <f>VLOOKUP($A3,'[1]LHA Rates 2020 C19 uprate'!$A$3:$D$172,3,FALSE)</f>
        <v>90.1</v>
      </c>
      <c r="D3" s="41">
        <f>VLOOKUP($A3,'[1]LHA Rates 2020 C19 uprate'!$A$3:$D$172,4,FALSE)</f>
        <v>391.50614979032849</v>
      </c>
      <c r="E3" s="41">
        <v>342.72</v>
      </c>
      <c r="F3" s="41">
        <f t="shared" ref="F3:F34" si="0">D3+E3</f>
        <v>734.22614979032846</v>
      </c>
      <c r="G3" s="41">
        <f t="shared" ref="G3:G34" si="1">($AB$7*0.63)</f>
        <v>396.53249999999997</v>
      </c>
      <c r="H3" s="41" t="str">
        <f t="shared" ref="H3:H34" si="2">IF(F3&gt;G3,"Eligible","Not Elibilbe")</f>
        <v>Eligible</v>
      </c>
      <c r="I3" s="41">
        <f t="shared" ref="I3:I34" si="3">F3-G3</f>
        <v>337.69364979032849</v>
      </c>
      <c r="J3" s="42">
        <f>VLOOKUP(A3,'[1]Table 2'!$A$3:$B$154,2,FALSE)</f>
        <v>90.1</v>
      </c>
      <c r="K3" s="41">
        <f t="shared" ref="K3:K34" si="4">C3-J3</f>
        <v>0</v>
      </c>
      <c r="L3" s="43">
        <f t="shared" ref="L3:L34" si="5">$C3/(8.72*17.5)</f>
        <v>0.59043250327653984</v>
      </c>
      <c r="M3" s="43">
        <f t="shared" ref="M3:M34" si="6">$C3/(8.72*35)</f>
        <v>0.29521625163826992</v>
      </c>
      <c r="N3" s="44">
        <f>VLOOKUP(A3,'[1]BRMA LA Names'!$A$2:$B$153,2,FALSE)</f>
        <v>1116.7214038623461</v>
      </c>
      <c r="O3" s="45">
        <f t="shared" ref="O3:O34" si="7">(N3/4)/(8.72*17.5)</f>
        <v>1.8294911596696362</v>
      </c>
      <c r="P3" s="45">
        <f t="shared" ref="P3:P34" si="8">(N3/4)/(8.72*35)</f>
        <v>0.91474557983481808</v>
      </c>
      <c r="Q3" s="46">
        <f t="shared" ref="Q3:Q34" si="9">$C3/$Z$1</f>
        <v>0.37793624161073824</v>
      </c>
      <c r="R3" s="47">
        <f>VLOOKUP(B3,[2]Sheet1!$B$3:$C$15,2,FALSE)</f>
        <v>0.31126051422229023</v>
      </c>
      <c r="S3" s="48" t="s">
        <v>25</v>
      </c>
      <c r="T3" s="48" t="s">
        <v>63</v>
      </c>
    </row>
    <row r="4" spans="1:28" ht="14.25" thickTop="1" thickBot="1" x14ac:dyDescent="0.25">
      <c r="A4" s="1" t="s">
        <v>100</v>
      </c>
      <c r="B4" s="1" t="s">
        <v>28</v>
      </c>
      <c r="C4" s="41">
        <f>VLOOKUP($A4,'[1]LHA Rates 2020 C19 uprate'!$A$3:$D$172,3,FALSE)</f>
        <v>112.77</v>
      </c>
      <c r="D4" s="41">
        <f>VLOOKUP($A4,'[1]LHA Rates 2020 C19 uprate'!$A$3:$D$172,4,FALSE)</f>
        <v>490.01274707941559</v>
      </c>
      <c r="E4" s="41">
        <v>342.72</v>
      </c>
      <c r="F4" s="41">
        <f t="shared" si="0"/>
        <v>832.73274707941562</v>
      </c>
      <c r="G4" s="41">
        <f t="shared" si="1"/>
        <v>396.53249999999997</v>
      </c>
      <c r="H4" s="41" t="str">
        <f t="shared" si="2"/>
        <v>Eligible</v>
      </c>
      <c r="I4" s="41">
        <f t="shared" si="3"/>
        <v>436.20024707941565</v>
      </c>
      <c r="J4" s="42">
        <f>VLOOKUP(A4,'[1]Table 2'!$A$3:$B$154,2,FALSE)</f>
        <v>112.77</v>
      </c>
      <c r="K4" s="41">
        <f t="shared" si="4"/>
        <v>0</v>
      </c>
      <c r="L4" s="43">
        <f t="shared" si="5"/>
        <v>0.73899082568807328</v>
      </c>
      <c r="M4" s="43">
        <f t="shared" si="6"/>
        <v>0.36949541284403664</v>
      </c>
      <c r="N4" s="44">
        <f>VLOOKUP(A4,'[1]BRMA LA Names'!$A$2:$B$153,2,FALSE)</f>
        <v>1324.9502558197005</v>
      </c>
      <c r="O4" s="45">
        <f t="shared" si="7"/>
        <v>2.1706262382367303</v>
      </c>
      <c r="P4" s="45">
        <f t="shared" si="8"/>
        <v>1.0853131191183651</v>
      </c>
      <c r="Q4" s="46">
        <f t="shared" si="9"/>
        <v>0.47302852348993285</v>
      </c>
      <c r="R4" s="47">
        <f>VLOOKUP(B4,[2]Sheet1!$B$3:$C$15,2,FALSE)</f>
        <v>0.3508700622168312</v>
      </c>
      <c r="S4" s="48" t="s">
        <v>25</v>
      </c>
      <c r="T4" s="48" t="s">
        <v>101</v>
      </c>
    </row>
    <row r="5" spans="1:28" ht="12.75" customHeight="1" thickTop="1" thickBot="1" x14ac:dyDescent="0.25">
      <c r="A5" s="1" t="s">
        <v>130</v>
      </c>
      <c r="B5" s="1" t="s">
        <v>44</v>
      </c>
      <c r="C5" s="41">
        <f>VLOOKUP($A5,'[1]LHA Rates 2020 C19 uprate'!$A$3:$D$172,3,FALSE)</f>
        <v>84.5</v>
      </c>
      <c r="D5" s="41">
        <f>VLOOKUP($A5,'[1]LHA Rates 2020 C19 uprate'!$A$3:$D$172,4,FALSE)</f>
        <v>367.17280418737801</v>
      </c>
      <c r="E5" s="41">
        <v>342.72</v>
      </c>
      <c r="F5" s="41">
        <f t="shared" si="0"/>
        <v>709.89280418737803</v>
      </c>
      <c r="G5" s="41">
        <f t="shared" si="1"/>
        <v>396.53249999999997</v>
      </c>
      <c r="H5" s="41" t="str">
        <f t="shared" si="2"/>
        <v>Eligible</v>
      </c>
      <c r="I5" s="41">
        <f t="shared" si="3"/>
        <v>313.36030418737806</v>
      </c>
      <c r="J5" s="42">
        <f>VLOOKUP(A5,'[1]Table 2'!$A$3:$B$154,2,FALSE)</f>
        <v>84.5</v>
      </c>
      <c r="K5" s="41">
        <f t="shared" si="4"/>
        <v>0</v>
      </c>
      <c r="L5" s="43">
        <f t="shared" si="5"/>
        <v>0.55373525557011782</v>
      </c>
      <c r="M5" s="43">
        <f t="shared" si="6"/>
        <v>0.27686762778505891</v>
      </c>
      <c r="N5" s="44">
        <f>VLOOKUP(A5,'[1]BRMA LA Names'!$A$2:$B$153,2,FALSE)</f>
        <v>713.15407876933546</v>
      </c>
      <c r="O5" s="45">
        <f t="shared" si="7"/>
        <v>1.1683389232787276</v>
      </c>
      <c r="P5" s="45">
        <f t="shared" si="8"/>
        <v>0.58416946163936379</v>
      </c>
      <c r="Q5" s="46">
        <f t="shared" si="9"/>
        <v>0.35444630872483218</v>
      </c>
      <c r="R5" s="47">
        <f>VLOOKUP(B5,[2]Sheet1!$B$3:$C$15,2,FALSE)</f>
        <v>0.31126051422229023</v>
      </c>
      <c r="S5" s="48" t="s">
        <v>25</v>
      </c>
      <c r="T5" s="48" t="s">
        <v>101</v>
      </c>
      <c r="W5" s="26" t="s">
        <v>33</v>
      </c>
    </row>
    <row r="6" spans="1:28" ht="12.75" customHeight="1" thickTop="1" thickBot="1" x14ac:dyDescent="0.25">
      <c r="A6" s="1" t="s">
        <v>131</v>
      </c>
      <c r="B6" s="1" t="s">
        <v>44</v>
      </c>
      <c r="C6" s="41">
        <f>VLOOKUP($A6,'[1]LHA Rates 2020 C19 uprate'!$A$3:$D$172,3,FALSE)</f>
        <v>80</v>
      </c>
      <c r="D6" s="41">
        <f>VLOOKUP($A6,'[1]LHA Rates 2020 C19 uprate'!$A$3:$D$172,4,FALSE)</f>
        <v>347.61922289929282</v>
      </c>
      <c r="E6" s="41">
        <v>342.72</v>
      </c>
      <c r="F6" s="41">
        <f t="shared" si="0"/>
        <v>690.33922289929285</v>
      </c>
      <c r="G6" s="41">
        <f t="shared" si="1"/>
        <v>396.53249999999997</v>
      </c>
      <c r="H6" s="41" t="str">
        <f t="shared" si="2"/>
        <v>Eligible</v>
      </c>
      <c r="I6" s="41">
        <f t="shared" si="3"/>
        <v>293.80672289929288</v>
      </c>
      <c r="J6" s="42">
        <f>VLOOKUP(A6,'[1]Table 2'!$A$3:$B$154,2,FALSE)</f>
        <v>80</v>
      </c>
      <c r="K6" s="41">
        <f t="shared" si="4"/>
        <v>0</v>
      </c>
      <c r="L6" s="43">
        <f t="shared" si="5"/>
        <v>0.52424639580602872</v>
      </c>
      <c r="M6" s="43">
        <f t="shared" si="6"/>
        <v>0.26212319790301436</v>
      </c>
      <c r="N6" s="44">
        <f>VLOOKUP(A6,'[1]BRMA LA Names'!$A$2:$B$153,2,FALSE)</f>
        <v>940.06577771534774</v>
      </c>
      <c r="O6" s="45">
        <f t="shared" si="7"/>
        <v>1.5400815493370701</v>
      </c>
      <c r="P6" s="45">
        <f t="shared" si="8"/>
        <v>0.77004077466853504</v>
      </c>
      <c r="Q6" s="46">
        <f t="shared" si="9"/>
        <v>0.33557046979865773</v>
      </c>
      <c r="R6" s="47">
        <f>VLOOKUP(B6,[2]Sheet1!$B$3:$C$15,2,FALSE)</f>
        <v>0.31126051422229023</v>
      </c>
      <c r="S6" s="48" t="s">
        <v>25</v>
      </c>
      <c r="T6" s="48" t="s">
        <v>101</v>
      </c>
      <c r="W6" s="26" t="s">
        <v>36</v>
      </c>
      <c r="Z6" t="s">
        <v>37</v>
      </c>
      <c r="AA6" s="26" t="s">
        <v>38</v>
      </c>
      <c r="AB6" s="26" t="s">
        <v>39</v>
      </c>
    </row>
    <row r="7" spans="1:28" ht="14.25" thickTop="1" thickBot="1" x14ac:dyDescent="0.25">
      <c r="A7" s="1" t="s">
        <v>134</v>
      </c>
      <c r="B7" s="1" t="s">
        <v>28</v>
      </c>
      <c r="C7" s="41">
        <f>VLOOKUP($A7,'[1]LHA Rates 2020 C19 uprate'!$A$3:$D$172,3,FALSE)</f>
        <v>78.59</v>
      </c>
      <c r="D7" s="41">
        <f>VLOOKUP($A7,'[1]LHA Rates 2020 C19 uprate'!$A$3:$D$172,4,FALSE)</f>
        <v>341.49243409569277</v>
      </c>
      <c r="E7" s="41">
        <v>342.72</v>
      </c>
      <c r="F7" s="41">
        <f t="shared" si="0"/>
        <v>684.21243409569274</v>
      </c>
      <c r="G7" s="41">
        <f t="shared" si="1"/>
        <v>396.53249999999997</v>
      </c>
      <c r="H7" s="41" t="str">
        <f t="shared" si="2"/>
        <v>Eligible</v>
      </c>
      <c r="I7" s="41">
        <f t="shared" si="3"/>
        <v>287.67993409569277</v>
      </c>
      <c r="J7" s="42">
        <f>VLOOKUP(A7,'[1]Table 2'!$A$3:$B$154,2,FALSE)</f>
        <v>78.59</v>
      </c>
      <c r="K7" s="41">
        <f t="shared" si="4"/>
        <v>0</v>
      </c>
      <c r="L7" s="43">
        <f t="shared" si="5"/>
        <v>0.51500655307994747</v>
      </c>
      <c r="M7" s="43">
        <f t="shared" si="6"/>
        <v>0.25750327653997374</v>
      </c>
      <c r="N7" s="44">
        <f>VLOOKUP(A7,'[1]BRMA LA Names'!$A$2:$B$153,2,FALSE)</f>
        <v>1076.4984538644239</v>
      </c>
      <c r="O7" s="45">
        <f t="shared" si="7"/>
        <v>1.7635951079037087</v>
      </c>
      <c r="P7" s="45">
        <f t="shared" si="8"/>
        <v>0.88179755395185433</v>
      </c>
      <c r="Q7" s="46">
        <f t="shared" si="9"/>
        <v>0.32965604026845641</v>
      </c>
      <c r="R7" s="47">
        <f>VLOOKUP(B7,[2]Sheet1!$B$3:$C$15,2,FALSE)</f>
        <v>0.3508700622168312</v>
      </c>
      <c r="S7" s="48" t="s">
        <v>25</v>
      </c>
      <c r="T7" s="48" t="s">
        <v>101</v>
      </c>
      <c r="V7" t="s">
        <v>42</v>
      </c>
      <c r="W7" s="28">
        <v>4.1500000000000004</v>
      </c>
      <c r="Z7" s="29">
        <f>((W7*35)*52)</f>
        <v>7553</v>
      </c>
      <c r="AA7" s="30">
        <f>Z7</f>
        <v>7553</v>
      </c>
      <c r="AB7" s="30">
        <f>AA7/12</f>
        <v>629.41666666666663</v>
      </c>
    </row>
    <row r="8" spans="1:28" ht="15" customHeight="1" thickTop="1" thickBot="1" x14ac:dyDescent="0.25">
      <c r="A8" s="1" t="s">
        <v>138</v>
      </c>
      <c r="B8" s="1" t="s">
        <v>44</v>
      </c>
      <c r="C8" s="41">
        <f>VLOOKUP($A8,'[1]LHA Rates 2020 C19 uprate'!$A$3:$D$172,3,FALSE)</f>
        <v>69.040000000000006</v>
      </c>
      <c r="D8" s="41">
        <f>VLOOKUP($A8,'[1]LHA Rates 2020 C19 uprate'!$A$3:$D$172,4,FALSE)</f>
        <v>299.99538936208972</v>
      </c>
      <c r="E8" s="41">
        <v>342.72</v>
      </c>
      <c r="F8" s="41">
        <f t="shared" si="0"/>
        <v>642.71538936208981</v>
      </c>
      <c r="G8" s="41">
        <f t="shared" si="1"/>
        <v>396.53249999999997</v>
      </c>
      <c r="H8" s="41" t="str">
        <f t="shared" si="2"/>
        <v>Eligible</v>
      </c>
      <c r="I8" s="41">
        <f t="shared" si="3"/>
        <v>246.18288936208984</v>
      </c>
      <c r="J8" s="42">
        <f>VLOOKUP(A8,'[1]Table 2'!$A$3:$B$154,2,FALSE)</f>
        <v>69.040000000000006</v>
      </c>
      <c r="K8" s="41">
        <f t="shared" si="4"/>
        <v>0</v>
      </c>
      <c r="L8" s="43">
        <f t="shared" si="5"/>
        <v>0.45242463958060286</v>
      </c>
      <c r="M8" s="43">
        <f t="shared" si="6"/>
        <v>0.22621231979030143</v>
      </c>
      <c r="N8" s="44">
        <f>VLOOKUP(A8,'[1]BRMA LA Names'!$A$2:$B$153,2,FALSE)</f>
        <v>672.86567269530883</v>
      </c>
      <c r="O8" s="45">
        <f t="shared" si="7"/>
        <v>1.1023356367878583</v>
      </c>
      <c r="P8" s="45">
        <f t="shared" si="8"/>
        <v>0.55116781839392914</v>
      </c>
      <c r="Q8" s="46">
        <f t="shared" si="9"/>
        <v>0.28959731543624162</v>
      </c>
      <c r="R8" s="47">
        <f>VLOOKUP(B8,[2]Sheet1!$B$3:$C$15,2,FALSE)</f>
        <v>0.31126051422229023</v>
      </c>
      <c r="S8" s="48" t="s">
        <v>25</v>
      </c>
      <c r="T8" s="48" t="s">
        <v>101</v>
      </c>
      <c r="V8" t="s">
        <v>45</v>
      </c>
      <c r="W8" s="28">
        <v>4.55</v>
      </c>
      <c r="Z8" s="29">
        <f t="shared" ref="Z8:Z11" si="10">((W8*35)*52)</f>
        <v>8281</v>
      </c>
      <c r="AA8" s="30">
        <f>Z8</f>
        <v>8281</v>
      </c>
      <c r="AB8" s="30">
        <f t="shared" ref="AB8:AB11" si="11">AA8/12</f>
        <v>690.08333333333337</v>
      </c>
    </row>
    <row r="9" spans="1:28" ht="12.75" customHeight="1" thickTop="1" thickBot="1" x14ac:dyDescent="0.25">
      <c r="A9" s="1" t="s">
        <v>157</v>
      </c>
      <c r="B9" s="1" t="s">
        <v>44</v>
      </c>
      <c r="C9" s="41">
        <f>VLOOKUP($A9,'[1]LHA Rates 2020 C19 uprate'!$A$3:$D$172,3,FALSE)</f>
        <v>73.5</v>
      </c>
      <c r="D9" s="41">
        <f>VLOOKUP($A9,'[1]LHA Rates 2020 C19 uprate'!$A$3:$D$172,4,FALSE)</f>
        <v>319.37516103872525</v>
      </c>
      <c r="E9" s="41">
        <v>342.72</v>
      </c>
      <c r="F9" s="41">
        <f t="shared" si="0"/>
        <v>662.09516103872534</v>
      </c>
      <c r="G9" s="41">
        <f t="shared" si="1"/>
        <v>396.53249999999997</v>
      </c>
      <c r="H9" s="41" t="str">
        <f t="shared" si="2"/>
        <v>Eligible</v>
      </c>
      <c r="I9" s="41">
        <f t="shared" si="3"/>
        <v>265.56266103872537</v>
      </c>
      <c r="J9" s="42">
        <f>VLOOKUP(A9,'[1]Table 2'!$A$3:$B$154,2,FALSE)</f>
        <v>73.5</v>
      </c>
      <c r="K9" s="41">
        <f t="shared" si="4"/>
        <v>0</v>
      </c>
      <c r="L9" s="43">
        <f t="shared" si="5"/>
        <v>0.48165137614678893</v>
      </c>
      <c r="M9" s="43">
        <f t="shared" si="6"/>
        <v>0.24082568807339447</v>
      </c>
      <c r="N9" s="44">
        <f>VLOOKUP(A9,'[1]BRMA LA Names'!$A$2:$B$153,2,FALSE)</f>
        <v>588.07383208493673</v>
      </c>
      <c r="O9" s="45">
        <f t="shared" si="7"/>
        <v>0.9634237091823995</v>
      </c>
      <c r="P9" s="45">
        <f t="shared" si="8"/>
        <v>0.48171185459119975</v>
      </c>
      <c r="Q9" s="46">
        <f t="shared" si="9"/>
        <v>0.30830536912751677</v>
      </c>
      <c r="R9" s="47">
        <f>VLOOKUP(B9,[2]Sheet1!$B$3:$C$15,2,FALSE)</f>
        <v>0.31126051422229023</v>
      </c>
      <c r="S9" s="48" t="s">
        <v>25</v>
      </c>
      <c r="T9" s="48" t="s">
        <v>101</v>
      </c>
      <c r="V9" t="s">
        <v>48</v>
      </c>
      <c r="W9" s="28">
        <v>6.45</v>
      </c>
      <c r="Z9" s="29">
        <f t="shared" si="10"/>
        <v>11739</v>
      </c>
      <c r="AA9" s="30">
        <v>11366.16</v>
      </c>
      <c r="AB9" s="30">
        <f t="shared" si="11"/>
        <v>947.18</v>
      </c>
    </row>
    <row r="10" spans="1:28" ht="14.25" thickTop="1" thickBot="1" x14ac:dyDescent="0.25">
      <c r="A10" s="1" t="s">
        <v>170</v>
      </c>
      <c r="B10" s="1" t="s">
        <v>44</v>
      </c>
      <c r="C10" s="41">
        <f>VLOOKUP($A10,'[1]LHA Rates 2020 C19 uprate'!$A$3:$D$172,3,FALSE)</f>
        <v>65</v>
      </c>
      <c r="D10" s="41">
        <f>VLOOKUP($A10,'[1]LHA Rates 2020 C19 uprate'!$A$3:$D$172,4,FALSE)</f>
        <v>282.44061860567541</v>
      </c>
      <c r="E10" s="41">
        <v>342.72</v>
      </c>
      <c r="F10" s="41">
        <f t="shared" si="0"/>
        <v>625.16061860567538</v>
      </c>
      <c r="G10" s="41">
        <f t="shared" si="1"/>
        <v>396.53249999999997</v>
      </c>
      <c r="H10" s="41" t="str">
        <f t="shared" si="2"/>
        <v>Eligible</v>
      </c>
      <c r="I10" s="41">
        <f t="shared" si="3"/>
        <v>228.62811860567541</v>
      </c>
      <c r="J10" s="42">
        <f>VLOOKUP(A10,'[1]Table 2'!$A$3:$B$154,2,FALSE)</f>
        <v>65</v>
      </c>
      <c r="K10" s="41">
        <f t="shared" si="4"/>
        <v>0</v>
      </c>
      <c r="L10" s="43">
        <f t="shared" si="5"/>
        <v>0.42595019659239836</v>
      </c>
      <c r="M10" s="43">
        <f t="shared" si="6"/>
        <v>0.21297509829619918</v>
      </c>
      <c r="N10" s="44">
        <f>VLOOKUP(A10,'[1]BRMA LA Names'!$A$2:$B$153,2,FALSE)</f>
        <v>769.33308122266794</v>
      </c>
      <c r="O10" s="45">
        <f t="shared" si="7"/>
        <v>1.2603752968916577</v>
      </c>
      <c r="P10" s="45">
        <f t="shared" si="8"/>
        <v>0.63018764844582886</v>
      </c>
      <c r="Q10" s="46">
        <f t="shared" si="9"/>
        <v>0.2726510067114094</v>
      </c>
      <c r="R10" s="47">
        <f>VLOOKUP(B10,[2]Sheet1!$B$3:$C$15,2,FALSE)</f>
        <v>0.31126051422229023</v>
      </c>
      <c r="S10" s="48" t="s">
        <v>25</v>
      </c>
      <c r="T10" s="48" t="s">
        <v>101</v>
      </c>
      <c r="V10" t="s">
        <v>52</v>
      </c>
      <c r="W10" s="28">
        <v>8.1999999999999993</v>
      </c>
      <c r="Z10" s="29">
        <f t="shared" si="10"/>
        <v>14924</v>
      </c>
      <c r="AA10" s="30">
        <v>13685.9</v>
      </c>
      <c r="AB10" s="30">
        <f t="shared" si="11"/>
        <v>1140.4916666666666</v>
      </c>
    </row>
    <row r="11" spans="1:28" ht="14.25" thickTop="1" thickBot="1" x14ac:dyDescent="0.25">
      <c r="A11" s="1" t="s">
        <v>195</v>
      </c>
      <c r="B11" s="1" t="s">
        <v>44</v>
      </c>
      <c r="C11" s="41">
        <f>VLOOKUP($A11,'[1]LHA Rates 2020 C19 uprate'!$A$3:$D$172,3,FALSE)</f>
        <v>78.59</v>
      </c>
      <c r="D11" s="41">
        <f>VLOOKUP($A11,'[1]LHA Rates 2020 C19 uprate'!$A$3:$D$172,4,FALSE)</f>
        <v>341.49243409569277</v>
      </c>
      <c r="E11" s="41">
        <v>342.72</v>
      </c>
      <c r="F11" s="41">
        <f t="shared" si="0"/>
        <v>684.21243409569274</v>
      </c>
      <c r="G11" s="41">
        <f t="shared" si="1"/>
        <v>396.53249999999997</v>
      </c>
      <c r="H11" s="41" t="str">
        <f t="shared" si="2"/>
        <v>Eligible</v>
      </c>
      <c r="I11" s="41">
        <f t="shared" si="3"/>
        <v>287.67993409569277</v>
      </c>
      <c r="J11" s="42">
        <f>VLOOKUP(A11,'[1]Table 2'!$A$3:$B$154,2,FALSE)</f>
        <v>78.59</v>
      </c>
      <c r="K11" s="41">
        <f t="shared" si="4"/>
        <v>0</v>
      </c>
      <c r="L11" s="43">
        <f t="shared" si="5"/>
        <v>0.51500655307994747</v>
      </c>
      <c r="M11" s="43">
        <f t="shared" si="6"/>
        <v>0.25750327653997374</v>
      </c>
      <c r="N11" s="44">
        <f>VLOOKUP(A11,'[1]BRMA LA Names'!$A$2:$B$153,2,FALSE)</f>
        <v>847.45586909927579</v>
      </c>
      <c r="O11" s="45">
        <f t="shared" si="7"/>
        <v>1.3883615155623783</v>
      </c>
      <c r="P11" s="45">
        <f t="shared" si="8"/>
        <v>0.69418075778118915</v>
      </c>
      <c r="Q11" s="46">
        <f t="shared" si="9"/>
        <v>0.32965604026845641</v>
      </c>
      <c r="R11" s="47">
        <f>VLOOKUP(B11,[2]Sheet1!$B$3:$C$15,2,FALSE)</f>
        <v>0.31126051422229023</v>
      </c>
      <c r="S11" s="48" t="s">
        <v>25</v>
      </c>
      <c r="T11" s="48" t="s">
        <v>101</v>
      </c>
      <c r="V11" t="s">
        <v>54</v>
      </c>
      <c r="W11" s="28">
        <v>8.7200000000000006</v>
      </c>
      <c r="Z11" s="29">
        <f t="shared" si="10"/>
        <v>15870.400000000001</v>
      </c>
      <c r="AA11" s="30">
        <v>14329.24</v>
      </c>
      <c r="AB11" s="30">
        <f t="shared" si="11"/>
        <v>1194.1033333333332</v>
      </c>
    </row>
    <row r="12" spans="1:28" ht="14.25" thickTop="1" thickBot="1" x14ac:dyDescent="0.25">
      <c r="A12" s="1" t="s">
        <v>30</v>
      </c>
      <c r="B12" s="48" t="s">
        <v>31</v>
      </c>
      <c r="C12" s="41">
        <f>VLOOKUP($A12,'[1]LHA Rates 2020 C19 uprate'!$A$3:$D$172,3,FALSE)</f>
        <v>61.5</v>
      </c>
      <c r="D12" s="41">
        <f>VLOOKUP($A12,'[1]LHA Rates 2020 C19 uprate'!$A$3:$D$172,4,FALSE)</f>
        <v>267.23227760383133</v>
      </c>
      <c r="E12" s="41">
        <v>342.72</v>
      </c>
      <c r="F12" s="41">
        <f t="shared" si="0"/>
        <v>609.95227760383136</v>
      </c>
      <c r="G12" s="41">
        <f t="shared" si="1"/>
        <v>396.53249999999997</v>
      </c>
      <c r="H12" s="41" t="str">
        <f t="shared" si="2"/>
        <v>Eligible</v>
      </c>
      <c r="I12" s="41">
        <f t="shared" si="3"/>
        <v>213.41977760383139</v>
      </c>
      <c r="J12" s="42">
        <f>VLOOKUP(A12,'[1]Table 2'!$A$3:$B$154,2,FALSE)</f>
        <v>61.5</v>
      </c>
      <c r="K12" s="41">
        <f t="shared" si="4"/>
        <v>0</v>
      </c>
      <c r="L12" s="43">
        <f t="shared" si="5"/>
        <v>0.40301441677588462</v>
      </c>
      <c r="M12" s="43">
        <f t="shared" si="6"/>
        <v>0.20150720838794231</v>
      </c>
      <c r="N12" s="44">
        <f>VLOOKUP(A12,'[1]BRMA LA Names'!$A$2:$B$153,2,FALSE)</f>
        <v>461.66901726797244</v>
      </c>
      <c r="O12" s="45">
        <f t="shared" si="7"/>
        <v>0.75633849486889315</v>
      </c>
      <c r="P12" s="45">
        <f t="shared" si="8"/>
        <v>0.37816924743444658</v>
      </c>
      <c r="Q12" s="46">
        <f t="shared" si="9"/>
        <v>0.25796979865771813</v>
      </c>
      <c r="R12" s="47">
        <f>VLOOKUP(B12,[2]Sheet1!$B$3:$C$15,2,FALSE)</f>
        <v>0.22050053526245786</v>
      </c>
      <c r="S12" s="48" t="s">
        <v>25</v>
      </c>
      <c r="T12" s="48" t="s">
        <v>32</v>
      </c>
    </row>
    <row r="13" spans="1:28" ht="14.25" thickTop="1" thickBot="1" x14ac:dyDescent="0.25">
      <c r="A13" s="48" t="s">
        <v>34</v>
      </c>
      <c r="B13" s="48" t="s">
        <v>35</v>
      </c>
      <c r="C13" s="41">
        <f>VLOOKUP($A13,'[1]LHA Rates 2020 C19 uprate'!$A$3:$D$172,3,FALSE)</f>
        <v>81.349999999999994</v>
      </c>
      <c r="D13" s="41">
        <f>VLOOKUP($A13,'[1]LHA Rates 2020 C19 uprate'!$A$3:$D$172,4,FALSE)</f>
        <v>353.48529728571833</v>
      </c>
      <c r="E13" s="41">
        <v>342.72</v>
      </c>
      <c r="F13" s="41">
        <f t="shared" si="0"/>
        <v>696.20529728571842</v>
      </c>
      <c r="G13" s="41">
        <f t="shared" si="1"/>
        <v>396.53249999999997</v>
      </c>
      <c r="H13" s="41" t="str">
        <f t="shared" si="2"/>
        <v>Eligible</v>
      </c>
      <c r="I13" s="41">
        <f t="shared" si="3"/>
        <v>299.67279728571845</v>
      </c>
      <c r="J13" s="42">
        <f>VLOOKUP(A13,'[1]Table 2'!$A$3:$B$154,2,FALSE)</f>
        <v>81.349999999999994</v>
      </c>
      <c r="K13" s="41">
        <f t="shared" si="4"/>
        <v>0</v>
      </c>
      <c r="L13" s="43">
        <f t="shared" si="5"/>
        <v>0.53309305373525551</v>
      </c>
      <c r="M13" s="43">
        <f t="shared" si="6"/>
        <v>0.26654652686762775</v>
      </c>
      <c r="N13" s="44">
        <f>VLOOKUP(A13,'[1]BRMA LA Names'!$A$2:$B$153,2,FALSE)</f>
        <v>483.00358466322024</v>
      </c>
      <c r="O13" s="45">
        <f t="shared" si="7"/>
        <v>0.79129027631589144</v>
      </c>
      <c r="P13" s="45">
        <f t="shared" si="8"/>
        <v>0.39564513815794572</v>
      </c>
      <c r="Q13" s="46">
        <f t="shared" si="9"/>
        <v>0.34123322147651003</v>
      </c>
      <c r="R13" s="47">
        <f>VLOOKUP(B13,[2]Sheet1!$B$3:$C$15,2,FALSE)</f>
        <v>0.19009663595562062</v>
      </c>
      <c r="S13" s="48" t="s">
        <v>25</v>
      </c>
      <c r="T13" s="48" t="s">
        <v>32</v>
      </c>
      <c r="AA13" s="32"/>
    </row>
    <row r="14" spans="1:28" ht="14.25" thickTop="1" thickBot="1" x14ac:dyDescent="0.25">
      <c r="A14" s="1" t="s">
        <v>59</v>
      </c>
      <c r="B14" s="1" t="s">
        <v>60</v>
      </c>
      <c r="C14" s="41">
        <f>VLOOKUP($A14,'[1]LHA Rates 2020 C19 uprate'!$A$3:$D$172,3,FALSE)</f>
        <v>68.3</v>
      </c>
      <c r="D14" s="41">
        <f>VLOOKUP($A14,'[1]LHA Rates 2020 C19 uprate'!$A$3:$D$172,4,FALSE)</f>
        <v>296.77991155027121</v>
      </c>
      <c r="E14" s="41">
        <v>342.72</v>
      </c>
      <c r="F14" s="41">
        <f t="shared" si="0"/>
        <v>639.49991155027124</v>
      </c>
      <c r="G14" s="41">
        <f t="shared" si="1"/>
        <v>396.53249999999997</v>
      </c>
      <c r="H14" s="41" t="str">
        <f t="shared" si="2"/>
        <v>Eligible</v>
      </c>
      <c r="I14" s="41">
        <f t="shared" si="3"/>
        <v>242.96741155027127</v>
      </c>
      <c r="J14" s="42">
        <f>VLOOKUP(A14,'[1]Table 2'!$A$3:$B$154,2,FALSE)</f>
        <v>68.3</v>
      </c>
      <c r="K14" s="41">
        <f t="shared" si="4"/>
        <v>0</v>
      </c>
      <c r="L14" s="43">
        <f t="shared" si="5"/>
        <v>0.44757536041939705</v>
      </c>
      <c r="M14" s="43">
        <f t="shared" si="6"/>
        <v>0.22378768020969853</v>
      </c>
      <c r="N14" s="44">
        <f>VLOOKUP(A14,'[1]BRMA LA Names'!$A$2:$B$153,2,FALSE)</f>
        <v>512.81992313432067</v>
      </c>
      <c r="O14" s="45">
        <f t="shared" si="7"/>
        <v>0.84013748875216354</v>
      </c>
      <c r="P14" s="45">
        <f t="shared" si="8"/>
        <v>0.42006874437608177</v>
      </c>
      <c r="Q14" s="46">
        <f t="shared" si="9"/>
        <v>0.28649328859060402</v>
      </c>
      <c r="R14" s="47">
        <f>VLOOKUP(B14,[2]Sheet1!$B$3:$C$15,2,FALSE)</f>
        <v>0.22050053526245786</v>
      </c>
      <c r="S14" s="48" t="s">
        <v>25</v>
      </c>
      <c r="T14" s="48" t="s">
        <v>32</v>
      </c>
    </row>
    <row r="15" spans="1:28" ht="14.25" thickTop="1" thickBot="1" x14ac:dyDescent="0.25">
      <c r="A15" s="1" t="s">
        <v>67</v>
      </c>
      <c r="B15" s="1" t="s">
        <v>57</v>
      </c>
      <c r="C15" s="41">
        <f>VLOOKUP($A15,'[1]LHA Rates 2020 C19 uprate'!$A$3:$D$172,3,FALSE)</f>
        <v>75.5</v>
      </c>
      <c r="D15" s="41">
        <f>VLOOKUP($A15,'[1]LHA Rates 2020 C19 uprate'!$A$3:$D$172,4,FALSE)</f>
        <v>328.06564161120758</v>
      </c>
      <c r="E15" s="41">
        <v>342.72</v>
      </c>
      <c r="F15" s="41">
        <f t="shared" si="0"/>
        <v>670.78564161120767</v>
      </c>
      <c r="G15" s="41">
        <f t="shared" si="1"/>
        <v>396.53249999999997</v>
      </c>
      <c r="H15" s="41" t="str">
        <f t="shared" si="2"/>
        <v>Eligible</v>
      </c>
      <c r="I15" s="41">
        <f t="shared" si="3"/>
        <v>274.2531416112077</v>
      </c>
      <c r="J15" s="42">
        <f>VLOOKUP(A15,'[1]Table 2'!$A$3:$B$154,2,FALSE)</f>
        <v>75.5</v>
      </c>
      <c r="K15" s="41">
        <f t="shared" si="4"/>
        <v>0</v>
      </c>
      <c r="L15" s="43">
        <f t="shared" si="5"/>
        <v>0.49475753604193962</v>
      </c>
      <c r="M15" s="43">
        <f t="shared" si="6"/>
        <v>0.24737876802096981</v>
      </c>
      <c r="N15" s="44">
        <f>VLOOKUP(A15,'[1]BRMA LA Names'!$A$2:$B$153,2,FALSE)</f>
        <v>771.04342803100121</v>
      </c>
      <c r="O15" s="45">
        <f t="shared" si="7"/>
        <v>1.2631773067349297</v>
      </c>
      <c r="P15" s="45">
        <f t="shared" si="8"/>
        <v>0.63158865336746484</v>
      </c>
      <c r="Q15" s="46">
        <f t="shared" si="9"/>
        <v>0.31669463087248323</v>
      </c>
      <c r="R15" s="47">
        <f>VLOOKUP(B15,[2]Sheet1!$B$3:$C$15,2,FALSE)</f>
        <v>0.23497217960382227</v>
      </c>
      <c r="S15" s="48" t="s">
        <v>25</v>
      </c>
      <c r="T15" s="48" t="s">
        <v>32</v>
      </c>
      <c r="V15" s="33"/>
    </row>
    <row r="16" spans="1:28" ht="14.25" thickTop="1" thickBot="1" x14ac:dyDescent="0.25">
      <c r="A16" s="1" t="s">
        <v>69</v>
      </c>
      <c r="B16" s="1" t="s">
        <v>70</v>
      </c>
      <c r="C16" s="41">
        <f>VLOOKUP($A16,'[1]LHA Rates 2020 C19 uprate'!$A$3:$D$172,3,FALSE)</f>
        <v>154.19</v>
      </c>
      <c r="D16" s="41">
        <f>VLOOKUP($A16,'[1]LHA Rates 2020 C19 uprate'!$A$3:$D$172,4,FALSE)</f>
        <v>669.99259973552444</v>
      </c>
      <c r="E16" s="41">
        <v>342.72</v>
      </c>
      <c r="F16" s="41">
        <f t="shared" si="0"/>
        <v>1012.7125997355245</v>
      </c>
      <c r="G16" s="41">
        <f t="shared" si="1"/>
        <v>396.53249999999997</v>
      </c>
      <c r="H16" s="41" t="str">
        <f t="shared" si="2"/>
        <v>Eligible</v>
      </c>
      <c r="I16" s="41">
        <f t="shared" si="3"/>
        <v>616.18009973552444</v>
      </c>
      <c r="J16" s="42">
        <f>VLOOKUP(A16,'[1]Table 2'!$A$3:$B$154,2,FALSE)</f>
        <v>154.19</v>
      </c>
      <c r="K16" s="41">
        <f t="shared" si="4"/>
        <v>0</v>
      </c>
      <c r="L16" s="43">
        <f t="shared" si="5"/>
        <v>1.0104193971166446</v>
      </c>
      <c r="M16" s="43">
        <f t="shared" si="6"/>
        <v>0.50520969855832232</v>
      </c>
      <c r="N16" s="44">
        <f>VLOOKUP(A16,'[1]BRMA LA Names'!$A$2:$B$153,2,FALSE)</f>
        <v>2884.0756622155245</v>
      </c>
      <c r="O16" s="45">
        <f t="shared" si="7"/>
        <v>4.72489459733867</v>
      </c>
      <c r="P16" s="45">
        <f t="shared" si="8"/>
        <v>2.362447298669335</v>
      </c>
      <c r="Q16" s="46">
        <f t="shared" si="9"/>
        <v>0.64677013422818785</v>
      </c>
      <c r="R16" s="47">
        <f>VLOOKUP(B16,[2]Sheet1!$B$3:$C$15,2,FALSE)</f>
        <v>0.45907710199779322</v>
      </c>
      <c r="S16" s="48" t="s">
        <v>25</v>
      </c>
      <c r="T16" s="48" t="s">
        <v>32</v>
      </c>
    </row>
    <row r="17" spans="1:20" ht="14.25" thickTop="1" thickBot="1" x14ac:dyDescent="0.25">
      <c r="A17" s="1" t="s">
        <v>83</v>
      </c>
      <c r="B17" s="1" t="s">
        <v>35</v>
      </c>
      <c r="C17" s="41">
        <f>VLOOKUP($A17,'[1]LHA Rates 2020 C19 uprate'!$A$3:$D$172,3,FALSE)</f>
        <v>66.5</v>
      </c>
      <c r="D17" s="41">
        <f>VLOOKUP($A17,'[1]LHA Rates 2020 C19 uprate'!$A$3:$D$172,4,FALSE)</f>
        <v>288.95847903503716</v>
      </c>
      <c r="E17" s="41">
        <v>342.72</v>
      </c>
      <c r="F17" s="41">
        <f t="shared" si="0"/>
        <v>631.67847903503718</v>
      </c>
      <c r="G17" s="41">
        <f t="shared" si="1"/>
        <v>396.53249999999997</v>
      </c>
      <c r="H17" s="41" t="str">
        <f t="shared" si="2"/>
        <v>Eligible</v>
      </c>
      <c r="I17" s="41">
        <f t="shared" si="3"/>
        <v>235.14597903503721</v>
      </c>
      <c r="J17" s="42">
        <f>VLOOKUP(A17,'[1]Table 2'!$A$3:$B$154,2,FALSE)</f>
        <v>66.5</v>
      </c>
      <c r="K17" s="41">
        <f t="shared" si="4"/>
        <v>0</v>
      </c>
      <c r="L17" s="43">
        <f t="shared" si="5"/>
        <v>0.43577981651376141</v>
      </c>
      <c r="M17" s="43">
        <f t="shared" si="6"/>
        <v>0.2178899082568807</v>
      </c>
      <c r="N17" s="44">
        <f>VLOOKUP(A17,'[1]BRMA LA Names'!$A$2:$B$153,2,FALSE)</f>
        <v>490.36000650648259</v>
      </c>
      <c r="O17" s="45">
        <f t="shared" si="7"/>
        <v>0.80334208143263841</v>
      </c>
      <c r="P17" s="45">
        <f t="shared" si="8"/>
        <v>0.40167104071631921</v>
      </c>
      <c r="Q17" s="46">
        <f t="shared" si="9"/>
        <v>0.27894295302013422</v>
      </c>
      <c r="R17" s="47">
        <f>VLOOKUP(B17,[2]Sheet1!$B$3:$C$15,2,FALSE)</f>
        <v>0.19009663595562062</v>
      </c>
      <c r="S17" s="48" t="s">
        <v>25</v>
      </c>
      <c r="T17" s="48" t="s">
        <v>32</v>
      </c>
    </row>
    <row r="18" spans="1:20" ht="14.25" thickTop="1" thickBot="1" x14ac:dyDescent="0.25">
      <c r="A18" s="1" t="s">
        <v>88</v>
      </c>
      <c r="B18" s="1" t="s">
        <v>35</v>
      </c>
      <c r="C18" s="41">
        <f>VLOOKUP($A18,'[1]LHA Rates 2020 C19 uprate'!$A$3:$D$172,3,FALSE)</f>
        <v>65</v>
      </c>
      <c r="D18" s="41">
        <f>VLOOKUP($A18,'[1]LHA Rates 2020 C19 uprate'!$A$3:$D$172,4,FALSE)</f>
        <v>282.44061860567541</v>
      </c>
      <c r="E18" s="41">
        <v>342.72</v>
      </c>
      <c r="F18" s="41">
        <f t="shared" si="0"/>
        <v>625.16061860567538</v>
      </c>
      <c r="G18" s="41">
        <f t="shared" si="1"/>
        <v>396.53249999999997</v>
      </c>
      <c r="H18" s="41" t="str">
        <f t="shared" si="2"/>
        <v>Eligible</v>
      </c>
      <c r="I18" s="41">
        <f t="shared" si="3"/>
        <v>228.62811860567541</v>
      </c>
      <c r="J18" s="42">
        <f>VLOOKUP(A18,'[1]Table 2'!$A$3:$B$154,2,FALSE)</f>
        <v>65</v>
      </c>
      <c r="K18" s="41">
        <f t="shared" si="4"/>
        <v>0</v>
      </c>
      <c r="L18" s="43">
        <f t="shared" si="5"/>
        <v>0.42595019659239836</v>
      </c>
      <c r="M18" s="43">
        <f t="shared" si="6"/>
        <v>0.21297509829619918</v>
      </c>
      <c r="N18" s="44">
        <f>VLOOKUP(A18,'[1]BRMA LA Names'!$A$2:$B$153,2,FALSE)</f>
        <v>0</v>
      </c>
      <c r="O18" s="45">
        <f t="shared" si="7"/>
        <v>0</v>
      </c>
      <c r="P18" s="45">
        <f t="shared" si="8"/>
        <v>0</v>
      </c>
      <c r="Q18" s="46">
        <f t="shared" si="9"/>
        <v>0.2726510067114094</v>
      </c>
      <c r="R18" s="47">
        <f>VLOOKUP(B18,[2]Sheet1!$B$3:$C$15,2,FALSE)</f>
        <v>0.19009663595562062</v>
      </c>
      <c r="S18" s="48" t="s">
        <v>25</v>
      </c>
      <c r="T18" s="48" t="s">
        <v>32</v>
      </c>
    </row>
    <row r="19" spans="1:20" ht="14.25" thickTop="1" thickBot="1" x14ac:dyDescent="0.25">
      <c r="A19" s="1" t="s">
        <v>109</v>
      </c>
      <c r="B19" s="1" t="s">
        <v>70</v>
      </c>
      <c r="C19" s="41">
        <f>VLOOKUP($A19,'[1]LHA Rates 2020 C19 uprate'!$A$3:$D$172,3,FALSE)</f>
        <v>136.5</v>
      </c>
      <c r="D19" s="41">
        <f>VLOOKUP($A19,'[1]LHA Rates 2020 C19 uprate'!$A$3:$D$172,4,FALSE)</f>
        <v>593.12529907191833</v>
      </c>
      <c r="E19" s="41">
        <v>342.72</v>
      </c>
      <c r="F19" s="41">
        <f t="shared" si="0"/>
        <v>935.84529907191836</v>
      </c>
      <c r="G19" s="41">
        <f t="shared" si="1"/>
        <v>396.53249999999997</v>
      </c>
      <c r="H19" s="41" t="str">
        <f t="shared" si="2"/>
        <v>Eligible</v>
      </c>
      <c r="I19" s="41">
        <f t="shared" si="3"/>
        <v>539.31279907191833</v>
      </c>
      <c r="J19" s="42">
        <f>VLOOKUP(A19,'[1]Table 2'!$A$3:$B$154,2,FALSE)</f>
        <v>136.5</v>
      </c>
      <c r="K19" s="41">
        <f t="shared" si="4"/>
        <v>0</v>
      </c>
      <c r="L19" s="43">
        <f t="shared" si="5"/>
        <v>0.89449541284403655</v>
      </c>
      <c r="M19" s="43">
        <f t="shared" si="6"/>
        <v>0.44724770642201828</v>
      </c>
      <c r="N19" s="44">
        <f>VLOOKUP(A19,'[1]BRMA LA Names'!$A$2:$B$153,2,FALSE)</f>
        <v>2050.4109258284066</v>
      </c>
      <c r="O19" s="45">
        <f t="shared" si="7"/>
        <v>3.3591266805838895</v>
      </c>
      <c r="P19" s="45">
        <f t="shared" si="8"/>
        <v>1.6795633402919448</v>
      </c>
      <c r="Q19" s="46">
        <f t="shared" si="9"/>
        <v>0.57256711409395977</v>
      </c>
      <c r="R19" s="47">
        <f>VLOOKUP(B19,[2]Sheet1!$B$3:$C$15,2,FALSE)</f>
        <v>0.45907710199779322</v>
      </c>
      <c r="S19" s="48" t="s">
        <v>25</v>
      </c>
      <c r="T19" s="48" t="s">
        <v>32</v>
      </c>
    </row>
    <row r="20" spans="1:20" ht="14.25" thickTop="1" thickBot="1" x14ac:dyDescent="0.25">
      <c r="A20" s="1" t="s">
        <v>110</v>
      </c>
      <c r="B20" s="1" t="s">
        <v>70</v>
      </c>
      <c r="C20" s="41">
        <f>VLOOKUP($A20,'[1]LHA Rates 2020 C19 uprate'!$A$3:$D$172,3,FALSE)</f>
        <v>147.29</v>
      </c>
      <c r="D20" s="41">
        <f>VLOOKUP($A20,'[1]LHA Rates 2020 C19 uprate'!$A$3:$D$172,4,FALSE)</f>
        <v>640.01044176046048</v>
      </c>
      <c r="E20" s="41">
        <v>342.72</v>
      </c>
      <c r="F20" s="41">
        <f t="shared" si="0"/>
        <v>982.73044176046051</v>
      </c>
      <c r="G20" s="41">
        <f t="shared" si="1"/>
        <v>396.53249999999997</v>
      </c>
      <c r="H20" s="41" t="str">
        <f t="shared" si="2"/>
        <v>Eligible</v>
      </c>
      <c r="I20" s="41">
        <f t="shared" si="3"/>
        <v>586.19794176046048</v>
      </c>
      <c r="J20" s="42">
        <f>VLOOKUP(A20,'[1]Table 2'!$A$3:$B$154,2,FALSE)</f>
        <v>147.29</v>
      </c>
      <c r="K20" s="41">
        <f t="shared" si="4"/>
        <v>0</v>
      </c>
      <c r="L20" s="43">
        <f t="shared" si="5"/>
        <v>0.9652031454783746</v>
      </c>
      <c r="M20" s="43">
        <f t="shared" si="6"/>
        <v>0.4826015727391873</v>
      </c>
      <c r="N20" s="44">
        <f>VLOOKUP(A20,'[1]BRMA LA Names'!$A$2:$B$153,2,FALSE)</f>
        <v>1999.3562420134949</v>
      </c>
      <c r="O20" s="45">
        <f t="shared" si="7"/>
        <v>3.2754853243995652</v>
      </c>
      <c r="P20" s="45">
        <f t="shared" si="8"/>
        <v>1.6377426621997826</v>
      </c>
      <c r="Q20" s="46">
        <f t="shared" si="9"/>
        <v>0.61782718120805369</v>
      </c>
      <c r="R20" s="47">
        <f>VLOOKUP(B20,[2]Sheet1!$B$3:$C$15,2,FALSE)</f>
        <v>0.45907710199779322</v>
      </c>
      <c r="S20" s="48" t="s">
        <v>25</v>
      </c>
      <c r="T20" s="48" t="s">
        <v>32</v>
      </c>
    </row>
    <row r="21" spans="1:20" ht="14.25" thickTop="1" thickBot="1" x14ac:dyDescent="0.25">
      <c r="A21" s="1" t="s">
        <v>111</v>
      </c>
      <c r="B21" s="1" t="s">
        <v>70</v>
      </c>
      <c r="C21" s="41">
        <f>VLOOKUP($A21,'[1]LHA Rates 2020 C19 uprate'!$A$3:$D$172,3,FALSE)</f>
        <v>118.87</v>
      </c>
      <c r="D21" s="41">
        <f>VLOOKUP($A21,'[1]LHA Rates 2020 C19 uprate'!$A$3:$D$172,4,FALSE)</f>
        <v>516.51871282548677</v>
      </c>
      <c r="E21" s="41">
        <v>342.72</v>
      </c>
      <c r="F21" s="41">
        <f t="shared" si="0"/>
        <v>859.2387128254868</v>
      </c>
      <c r="G21" s="41">
        <f t="shared" si="1"/>
        <v>396.53249999999997</v>
      </c>
      <c r="H21" s="41" t="str">
        <f t="shared" si="2"/>
        <v>Eligible</v>
      </c>
      <c r="I21" s="41">
        <f t="shared" si="3"/>
        <v>462.70621282548683</v>
      </c>
      <c r="J21" s="42">
        <f>VLOOKUP(A21,'[1]Table 2'!$A$3:$B$154,2,FALSE)</f>
        <v>118.87</v>
      </c>
      <c r="K21" s="41">
        <f t="shared" si="4"/>
        <v>0</v>
      </c>
      <c r="L21" s="43">
        <f t="shared" si="5"/>
        <v>0.77896461336828304</v>
      </c>
      <c r="M21" s="43">
        <f t="shared" si="6"/>
        <v>0.38948230668414152</v>
      </c>
      <c r="N21" s="44">
        <f>VLOOKUP(A21,'[1]BRMA LA Names'!$A$2:$B$153,2,FALSE)</f>
        <v>1538.8361410252965</v>
      </c>
      <c r="O21" s="45">
        <f t="shared" si="7"/>
        <v>2.5210290645892797</v>
      </c>
      <c r="P21" s="45">
        <f t="shared" si="8"/>
        <v>1.2605145322946398</v>
      </c>
      <c r="Q21" s="46">
        <f t="shared" si="9"/>
        <v>0.49861577181208055</v>
      </c>
      <c r="R21" s="47">
        <f>VLOOKUP(B21,[2]Sheet1!$B$3:$C$15,2,FALSE)</f>
        <v>0.45907710199779322</v>
      </c>
      <c r="S21" s="48" t="s">
        <v>25</v>
      </c>
      <c r="T21" s="48" t="s">
        <v>32</v>
      </c>
    </row>
    <row r="22" spans="1:20" ht="14.25" thickTop="1" thickBot="1" x14ac:dyDescent="0.25">
      <c r="A22" s="1" t="s">
        <v>112</v>
      </c>
      <c r="B22" s="1" t="s">
        <v>70</v>
      </c>
      <c r="C22" s="41">
        <f>VLOOKUP($A22,'[1]LHA Rates 2020 C19 uprate'!$A$3:$D$172,3,FALSE)</f>
        <v>116.91</v>
      </c>
      <c r="D22" s="41">
        <f>VLOOKUP($A22,'[1]LHA Rates 2020 C19 uprate'!$A$3:$D$172,4,FALSE)</f>
        <v>508.00204186445399</v>
      </c>
      <c r="E22" s="41">
        <v>342.72</v>
      </c>
      <c r="F22" s="41">
        <f t="shared" si="0"/>
        <v>850.72204186445401</v>
      </c>
      <c r="G22" s="41">
        <f t="shared" si="1"/>
        <v>396.53249999999997</v>
      </c>
      <c r="H22" s="41" t="str">
        <f t="shared" si="2"/>
        <v>Eligible</v>
      </c>
      <c r="I22" s="41">
        <f t="shared" si="3"/>
        <v>454.18954186445404</v>
      </c>
      <c r="J22" s="42">
        <f>VLOOKUP(A22,'[1]Table 2'!$A$3:$B$154,2,FALSE)</f>
        <v>116.91</v>
      </c>
      <c r="K22" s="41">
        <f t="shared" si="4"/>
        <v>0</v>
      </c>
      <c r="L22" s="43">
        <f t="shared" si="5"/>
        <v>0.76612057667103528</v>
      </c>
      <c r="M22" s="43">
        <f t="shared" si="6"/>
        <v>0.38306028833551764</v>
      </c>
      <c r="N22" s="44">
        <f>VLOOKUP(A22,'[1]BRMA LA Names'!$A$2:$B$153,2,FALSE)</f>
        <v>1839.5105373178144</v>
      </c>
      <c r="O22" s="45">
        <f t="shared" si="7"/>
        <v>3.0136149038627362</v>
      </c>
      <c r="P22" s="45">
        <f t="shared" si="8"/>
        <v>1.5068074519313681</v>
      </c>
      <c r="Q22" s="46">
        <f t="shared" si="9"/>
        <v>0.49039429530201339</v>
      </c>
      <c r="R22" s="47">
        <f>VLOOKUP(B22,[2]Sheet1!$B$3:$C$15,2,FALSE)</f>
        <v>0.45907710199779322</v>
      </c>
      <c r="S22" s="48" t="s">
        <v>25</v>
      </c>
      <c r="T22" s="48" t="s">
        <v>32</v>
      </c>
    </row>
    <row r="23" spans="1:20" ht="14.25" thickTop="1" thickBot="1" x14ac:dyDescent="0.25">
      <c r="A23" s="1" t="s">
        <v>113</v>
      </c>
      <c r="B23" s="1" t="s">
        <v>70</v>
      </c>
      <c r="C23" s="41">
        <f>VLOOKUP($A23,'[1]LHA Rates 2020 C19 uprate'!$A$3:$D$172,3,FALSE)</f>
        <v>143.84</v>
      </c>
      <c r="D23" s="41">
        <f>VLOOKUP($A23,'[1]LHA Rates 2020 C19 uprate'!$A$3:$D$172,4,FALSE)</f>
        <v>625.0193627729285</v>
      </c>
      <c r="E23" s="41">
        <v>342.72</v>
      </c>
      <c r="F23" s="41">
        <f t="shared" si="0"/>
        <v>967.73936277292853</v>
      </c>
      <c r="G23" s="41">
        <f t="shared" si="1"/>
        <v>396.53249999999997</v>
      </c>
      <c r="H23" s="41" t="str">
        <f t="shared" si="2"/>
        <v>Eligible</v>
      </c>
      <c r="I23" s="41">
        <f t="shared" si="3"/>
        <v>571.20686277292862</v>
      </c>
      <c r="J23" s="42">
        <f>VLOOKUP(A23,'[1]Table 2'!$A$3:$B$154,2,FALSE)</f>
        <v>143.84</v>
      </c>
      <c r="K23" s="41">
        <f t="shared" si="4"/>
        <v>0</v>
      </c>
      <c r="L23" s="43">
        <f t="shared" si="5"/>
        <v>0.94259501965923975</v>
      </c>
      <c r="M23" s="43">
        <f t="shared" si="6"/>
        <v>0.47129750982961988</v>
      </c>
      <c r="N23" s="44">
        <f>VLOOKUP(A23,'[1]BRMA LA Names'!$A$2:$B$153,2,FALSE)</f>
        <v>2778.8824546237265</v>
      </c>
      <c r="O23" s="45">
        <f t="shared" si="7"/>
        <v>4.5525597225159338</v>
      </c>
      <c r="P23" s="45">
        <f t="shared" si="8"/>
        <v>2.2762798612579669</v>
      </c>
      <c r="Q23" s="46">
        <f t="shared" si="9"/>
        <v>0.60335570469798661</v>
      </c>
      <c r="R23" s="47">
        <f>VLOOKUP(B23,[2]Sheet1!$B$3:$C$15,2,FALSE)</f>
        <v>0.45907710199779322</v>
      </c>
      <c r="S23" s="48" t="s">
        <v>25</v>
      </c>
      <c r="T23" s="48" t="s">
        <v>32</v>
      </c>
    </row>
    <row r="24" spans="1:20" ht="14.25" thickTop="1" thickBot="1" x14ac:dyDescent="0.25">
      <c r="A24" s="1" t="s">
        <v>116</v>
      </c>
      <c r="B24" s="1" t="s">
        <v>35</v>
      </c>
      <c r="C24" s="41">
        <f>VLOOKUP($A24,'[1]LHA Rates 2020 C19 uprate'!$A$3:$D$172,3,FALSE)</f>
        <v>68</v>
      </c>
      <c r="D24" s="41">
        <f>VLOOKUP($A24,'[1]LHA Rates 2020 C19 uprate'!$A$3:$D$172,4,FALSE)</f>
        <v>295.4763394643989</v>
      </c>
      <c r="E24" s="41">
        <v>342.72</v>
      </c>
      <c r="F24" s="41">
        <f t="shared" si="0"/>
        <v>638.19633946439899</v>
      </c>
      <c r="G24" s="41">
        <f t="shared" si="1"/>
        <v>396.53249999999997</v>
      </c>
      <c r="H24" s="41" t="str">
        <f t="shared" si="2"/>
        <v>Eligible</v>
      </c>
      <c r="I24" s="41">
        <f t="shared" si="3"/>
        <v>241.66383946439902</v>
      </c>
      <c r="J24" s="42">
        <f>VLOOKUP(A24,'[1]Table 2'!$A$3:$B$154,2,FALSE)</f>
        <v>68</v>
      </c>
      <c r="K24" s="41">
        <f t="shared" si="4"/>
        <v>0</v>
      </c>
      <c r="L24" s="43">
        <f t="shared" si="5"/>
        <v>0.44560943643512446</v>
      </c>
      <c r="M24" s="43">
        <f t="shared" si="6"/>
        <v>0.22280471821756223</v>
      </c>
      <c r="N24" s="44">
        <f>VLOOKUP(A24,'[1]BRMA LA Names'!$A$2:$B$153,2,FALSE)</f>
        <v>667.43899267836355</v>
      </c>
      <c r="O24" s="45">
        <f t="shared" si="7"/>
        <v>1.0934452697876202</v>
      </c>
      <c r="P24" s="45">
        <f t="shared" si="8"/>
        <v>0.54672263489381012</v>
      </c>
      <c r="Q24" s="46">
        <f t="shared" si="9"/>
        <v>0.28523489932885904</v>
      </c>
      <c r="R24" s="47">
        <f>VLOOKUP(B24,[2]Sheet1!$B$3:$C$15,2,FALSE)</f>
        <v>0.19009663595562062</v>
      </c>
      <c r="S24" s="48" t="s">
        <v>25</v>
      </c>
      <c r="T24" s="48" t="s">
        <v>32</v>
      </c>
    </row>
    <row r="25" spans="1:20" ht="14.25" thickTop="1" thickBot="1" x14ac:dyDescent="0.25">
      <c r="A25" s="1" t="s">
        <v>137</v>
      </c>
      <c r="B25" s="1" t="s">
        <v>35</v>
      </c>
      <c r="C25" s="41">
        <f>VLOOKUP($A25,'[1]LHA Rates 2020 C19 uprate'!$A$3:$D$172,3,FALSE)</f>
        <v>68</v>
      </c>
      <c r="D25" s="41">
        <f>VLOOKUP($A25,'[1]LHA Rates 2020 C19 uprate'!$A$3:$D$172,4,FALSE)</f>
        <v>295.4763394643989</v>
      </c>
      <c r="E25" s="41">
        <v>342.72</v>
      </c>
      <c r="F25" s="41">
        <f t="shared" si="0"/>
        <v>638.19633946439899</v>
      </c>
      <c r="G25" s="41">
        <f t="shared" si="1"/>
        <v>396.53249999999997</v>
      </c>
      <c r="H25" s="41" t="str">
        <f t="shared" si="2"/>
        <v>Eligible</v>
      </c>
      <c r="I25" s="41">
        <f t="shared" si="3"/>
        <v>241.66383946439902</v>
      </c>
      <c r="J25" s="42">
        <f>VLOOKUP(A25,'[1]Table 2'!$A$3:$B$154,2,FALSE)</f>
        <v>68</v>
      </c>
      <c r="K25" s="41">
        <f t="shared" si="4"/>
        <v>0</v>
      </c>
      <c r="L25" s="43">
        <f t="shared" si="5"/>
        <v>0.44560943643512446</v>
      </c>
      <c r="M25" s="43">
        <f t="shared" si="6"/>
        <v>0.22280471821756223</v>
      </c>
      <c r="N25" s="44">
        <f>VLOOKUP(A25,'[1]BRMA LA Names'!$A$2:$B$153,2,FALSE)</f>
        <v>549.35363243526854</v>
      </c>
      <c r="O25" s="45">
        <f t="shared" si="7"/>
        <v>0.89998956820981069</v>
      </c>
      <c r="P25" s="45">
        <f t="shared" si="8"/>
        <v>0.44999478410490534</v>
      </c>
      <c r="Q25" s="46">
        <f t="shared" si="9"/>
        <v>0.28523489932885904</v>
      </c>
      <c r="R25" s="47">
        <f>VLOOKUP(B25,[2]Sheet1!$B$3:$C$15,2,FALSE)</f>
        <v>0.19009663595562062</v>
      </c>
      <c r="S25" s="48" t="s">
        <v>25</v>
      </c>
      <c r="T25" s="48" t="s">
        <v>32</v>
      </c>
    </row>
    <row r="26" spans="1:20" ht="14.25" thickTop="1" thickBot="1" x14ac:dyDescent="0.25">
      <c r="A26" s="1" t="s">
        <v>141</v>
      </c>
      <c r="B26" s="1" t="s">
        <v>70</v>
      </c>
      <c r="C26" s="41">
        <f>VLOOKUP($A26,'[1]LHA Rates 2020 C19 uprate'!$A$3:$D$172,3,FALSE)</f>
        <v>113.11</v>
      </c>
      <c r="D26" s="41">
        <f>VLOOKUP($A26,'[1]LHA Rates 2020 C19 uprate'!$A$3:$D$172,4,FALSE)</f>
        <v>491.49012877673761</v>
      </c>
      <c r="E26" s="41">
        <v>342.72</v>
      </c>
      <c r="F26" s="41">
        <f t="shared" si="0"/>
        <v>834.21012877673763</v>
      </c>
      <c r="G26" s="41">
        <f t="shared" si="1"/>
        <v>396.53249999999997</v>
      </c>
      <c r="H26" s="41" t="str">
        <f t="shared" si="2"/>
        <v>Eligible</v>
      </c>
      <c r="I26" s="41">
        <f t="shared" si="3"/>
        <v>437.67762877673766</v>
      </c>
      <c r="J26" s="42">
        <f>VLOOKUP(A26,'[1]Table 2'!$A$3:$B$154,2,FALSE)</f>
        <v>113.11</v>
      </c>
      <c r="K26" s="41">
        <f t="shared" si="4"/>
        <v>0</v>
      </c>
      <c r="L26" s="43">
        <f t="shared" si="5"/>
        <v>0.7412188728702489</v>
      </c>
      <c r="M26" s="43">
        <f t="shared" si="6"/>
        <v>0.37060943643512445</v>
      </c>
      <c r="N26" s="44">
        <f>VLOOKUP(A26,'[1]BRMA LA Names'!$A$2:$B$153,2,FALSE)</f>
        <v>1549.4582564498753</v>
      </c>
      <c r="O26" s="45">
        <f t="shared" si="7"/>
        <v>2.538430957486689</v>
      </c>
      <c r="P26" s="45">
        <f t="shared" si="8"/>
        <v>1.2692154787433445</v>
      </c>
      <c r="Q26" s="46">
        <f t="shared" si="9"/>
        <v>0.47445469798657719</v>
      </c>
      <c r="R26" s="47">
        <f>VLOOKUP(B26,[2]Sheet1!$B$3:$C$15,2,FALSE)</f>
        <v>0.45907710199779322</v>
      </c>
      <c r="S26" s="48" t="s">
        <v>25</v>
      </c>
      <c r="T26" s="48" t="s">
        <v>32</v>
      </c>
    </row>
    <row r="27" spans="1:20" ht="14.25" thickTop="1" thickBot="1" x14ac:dyDescent="0.25">
      <c r="A27" s="1" t="s">
        <v>144</v>
      </c>
      <c r="B27" s="1" t="s">
        <v>35</v>
      </c>
      <c r="C27" s="41">
        <f>VLOOKUP($A27,'[1]LHA Rates 2020 C19 uprate'!$A$3:$D$172,3,FALSE)</f>
        <v>73.900000000000006</v>
      </c>
      <c r="D27" s="41">
        <f>VLOOKUP($A27,'[1]LHA Rates 2020 C19 uprate'!$A$3:$D$172,4,FALSE)</f>
        <v>321.11325715322175</v>
      </c>
      <c r="E27" s="41">
        <v>342.72</v>
      </c>
      <c r="F27" s="41">
        <f t="shared" si="0"/>
        <v>663.83325715322178</v>
      </c>
      <c r="G27" s="41">
        <f t="shared" si="1"/>
        <v>396.53249999999997</v>
      </c>
      <c r="H27" s="41" t="str">
        <f t="shared" si="2"/>
        <v>Eligible</v>
      </c>
      <c r="I27" s="41">
        <f t="shared" si="3"/>
        <v>267.30075715322181</v>
      </c>
      <c r="J27" s="42">
        <f>VLOOKUP(A27,'[1]Table 2'!$A$3:$B$154,2,FALSE)</f>
        <v>73.900000000000006</v>
      </c>
      <c r="K27" s="41">
        <f t="shared" si="4"/>
        <v>0</v>
      </c>
      <c r="L27" s="43">
        <f t="shared" si="5"/>
        <v>0.48427260812581913</v>
      </c>
      <c r="M27" s="43">
        <f t="shared" si="6"/>
        <v>0.24213630406290956</v>
      </c>
      <c r="N27" s="44">
        <f>VLOOKUP(A27,'[1]BRMA LA Names'!$A$2:$B$153,2,FALSE)</f>
        <v>547.09587502789384</v>
      </c>
      <c r="O27" s="45">
        <f t="shared" si="7"/>
        <v>0.89629075201162145</v>
      </c>
      <c r="P27" s="45">
        <f t="shared" si="8"/>
        <v>0.44814537600581072</v>
      </c>
      <c r="Q27" s="46">
        <f t="shared" si="9"/>
        <v>0.30998322147651008</v>
      </c>
      <c r="R27" s="47">
        <f>VLOOKUP(B27,[2]Sheet1!$B$3:$C$15,2,FALSE)</f>
        <v>0.19009663595562062</v>
      </c>
      <c r="S27" s="48" t="s">
        <v>25</v>
      </c>
      <c r="T27" s="48" t="s">
        <v>32</v>
      </c>
    </row>
    <row r="28" spans="1:20" ht="14.25" thickTop="1" thickBot="1" x14ac:dyDescent="0.25">
      <c r="A28" s="1" t="s">
        <v>147</v>
      </c>
      <c r="B28" s="1" t="s">
        <v>70</v>
      </c>
      <c r="C28" s="41">
        <f>VLOOKUP($A28,'[1]LHA Rates 2020 C19 uprate'!$A$3:$D$172,3,FALSE)</f>
        <v>113.11</v>
      </c>
      <c r="D28" s="41">
        <f>VLOOKUP($A28,'[1]LHA Rates 2020 C19 uprate'!$A$3:$D$172,4,FALSE)</f>
        <v>491.49012877673761</v>
      </c>
      <c r="E28" s="41">
        <v>342.72</v>
      </c>
      <c r="F28" s="41">
        <f t="shared" si="0"/>
        <v>834.21012877673763</v>
      </c>
      <c r="G28" s="41">
        <f t="shared" si="1"/>
        <v>396.53249999999997</v>
      </c>
      <c r="H28" s="41" t="str">
        <f t="shared" si="2"/>
        <v>Eligible</v>
      </c>
      <c r="I28" s="41">
        <f t="shared" si="3"/>
        <v>437.67762877673766</v>
      </c>
      <c r="J28" s="42">
        <f>VLOOKUP(A28,'[1]Table 2'!$A$3:$B$154,2,FALSE)</f>
        <v>113.11</v>
      </c>
      <c r="K28" s="41">
        <f t="shared" si="4"/>
        <v>0</v>
      </c>
      <c r="L28" s="43">
        <f t="shared" si="5"/>
        <v>0.7412188728702489</v>
      </c>
      <c r="M28" s="43">
        <f t="shared" si="6"/>
        <v>0.37060943643512445</v>
      </c>
      <c r="N28" s="44">
        <f>VLOOKUP(A28,'[1]BRMA LA Names'!$A$2:$B$153,2,FALSE)</f>
        <v>1195.9019379578899</v>
      </c>
      <c r="O28" s="45">
        <f t="shared" si="7"/>
        <v>1.95921025222459</v>
      </c>
      <c r="P28" s="45">
        <f t="shared" si="8"/>
        <v>0.979605126112295</v>
      </c>
      <c r="Q28" s="46">
        <f t="shared" si="9"/>
        <v>0.47445469798657719</v>
      </c>
      <c r="R28" s="47">
        <f>VLOOKUP(B28,[2]Sheet1!$B$3:$C$15,2,FALSE)</f>
        <v>0.45907710199779322</v>
      </c>
      <c r="S28" s="48" t="s">
        <v>25</v>
      </c>
      <c r="T28" s="48" t="s">
        <v>32</v>
      </c>
    </row>
    <row r="29" spans="1:20" ht="14.25" thickTop="1" thickBot="1" x14ac:dyDescent="0.25">
      <c r="A29" s="1" t="s">
        <v>148</v>
      </c>
      <c r="B29" s="1" t="s">
        <v>70</v>
      </c>
      <c r="C29" s="41">
        <f>VLOOKUP($A29,'[1]LHA Rates 2020 C19 uprate'!$A$3:$D$172,3,FALSE)</f>
        <v>101.61</v>
      </c>
      <c r="D29" s="41">
        <f>VLOOKUP($A29,'[1]LHA Rates 2020 C19 uprate'!$A$3:$D$172,4,FALSE)</f>
        <v>441.51986548496427</v>
      </c>
      <c r="E29" s="41">
        <v>342.72</v>
      </c>
      <c r="F29" s="41">
        <f t="shared" si="0"/>
        <v>784.2398654849643</v>
      </c>
      <c r="G29" s="41">
        <f t="shared" si="1"/>
        <v>396.53249999999997</v>
      </c>
      <c r="H29" s="41" t="str">
        <f t="shared" si="2"/>
        <v>Eligible</v>
      </c>
      <c r="I29" s="41">
        <f t="shared" si="3"/>
        <v>387.70736548496433</v>
      </c>
      <c r="J29" s="42">
        <f>VLOOKUP(A29,'[1]Table 2'!$A$3:$B$154,2,FALSE)</f>
        <v>101.61</v>
      </c>
      <c r="K29" s="41">
        <f t="shared" si="4"/>
        <v>0</v>
      </c>
      <c r="L29" s="43">
        <f t="shared" si="5"/>
        <v>0.66585845347313222</v>
      </c>
      <c r="M29" s="43">
        <f t="shared" si="6"/>
        <v>0.33292922673656611</v>
      </c>
      <c r="N29" s="44">
        <f>VLOOKUP(A29,'[1]BRMA LA Names'!$A$2:$B$153,2,FALSE)</f>
        <v>1345.0681967478959</v>
      </c>
      <c r="O29" s="45">
        <f t="shared" si="7"/>
        <v>2.2035848570574963</v>
      </c>
      <c r="P29" s="45">
        <f t="shared" si="8"/>
        <v>1.1017924285287481</v>
      </c>
      <c r="Q29" s="46">
        <f t="shared" si="9"/>
        <v>0.42621644295302014</v>
      </c>
      <c r="R29" s="47">
        <f>VLOOKUP(B29,[2]Sheet1!$B$3:$C$15,2,FALSE)</f>
        <v>0.45907710199779322</v>
      </c>
      <c r="S29" s="48" t="s">
        <v>25</v>
      </c>
      <c r="T29" s="48" t="s">
        <v>32</v>
      </c>
    </row>
    <row r="30" spans="1:20" ht="14.25" thickTop="1" thickBot="1" x14ac:dyDescent="0.25">
      <c r="A30" s="1" t="s">
        <v>149</v>
      </c>
      <c r="B30" s="1" t="s">
        <v>70</v>
      </c>
      <c r="C30" s="41">
        <f>VLOOKUP($A30,'[1]LHA Rates 2020 C19 uprate'!$A$3:$D$172,3,FALSE)</f>
        <v>113.11</v>
      </c>
      <c r="D30" s="41">
        <f>VLOOKUP($A30,'[1]LHA Rates 2020 C19 uprate'!$A$3:$D$172,4,FALSE)</f>
        <v>491.49012877673761</v>
      </c>
      <c r="E30" s="41">
        <v>342.72</v>
      </c>
      <c r="F30" s="41">
        <f t="shared" si="0"/>
        <v>834.21012877673763</v>
      </c>
      <c r="G30" s="41">
        <f t="shared" si="1"/>
        <v>396.53249999999997</v>
      </c>
      <c r="H30" s="41" t="str">
        <f t="shared" si="2"/>
        <v>Eligible</v>
      </c>
      <c r="I30" s="41">
        <f t="shared" si="3"/>
        <v>437.67762877673766</v>
      </c>
      <c r="J30" s="42">
        <f>VLOOKUP(A30,'[1]Table 2'!$A$3:$B$154,2,FALSE)</f>
        <v>113.11</v>
      </c>
      <c r="K30" s="41">
        <f t="shared" si="4"/>
        <v>0</v>
      </c>
      <c r="L30" s="43">
        <f t="shared" si="5"/>
        <v>0.7412188728702489</v>
      </c>
      <c r="M30" s="43">
        <f t="shared" si="6"/>
        <v>0.37060943643512445</v>
      </c>
      <c r="N30" s="44">
        <f>VLOOKUP(A30,'[1]BRMA LA Names'!$A$2:$B$153,2,FALSE)</f>
        <v>1362.0293165387561</v>
      </c>
      <c r="O30" s="45">
        <f t="shared" si="7"/>
        <v>2.2313717505549735</v>
      </c>
      <c r="P30" s="45">
        <f t="shared" si="8"/>
        <v>1.1156858752774867</v>
      </c>
      <c r="Q30" s="46">
        <f t="shared" si="9"/>
        <v>0.47445469798657719</v>
      </c>
      <c r="R30" s="47">
        <f>VLOOKUP(B30,[2]Sheet1!$B$3:$C$15,2,FALSE)</f>
        <v>0.45907710199779322</v>
      </c>
      <c r="S30" s="48" t="s">
        <v>25</v>
      </c>
      <c r="T30" s="48" t="s">
        <v>32</v>
      </c>
    </row>
    <row r="31" spans="1:20" ht="14.25" thickTop="1" thickBot="1" x14ac:dyDescent="0.25">
      <c r="A31" s="1" t="s">
        <v>150</v>
      </c>
      <c r="B31" s="1" t="s">
        <v>70</v>
      </c>
      <c r="C31" s="41">
        <f>VLOOKUP($A31,'[1]LHA Rates 2020 C19 uprate'!$A$3:$D$172,3,FALSE)</f>
        <v>103.56</v>
      </c>
      <c r="D31" s="41">
        <f>VLOOKUP($A31,'[1]LHA Rates 2020 C19 uprate'!$A$3:$D$172,4,FALSE)</f>
        <v>449.99308404313456</v>
      </c>
      <c r="E31" s="41">
        <v>342.72</v>
      </c>
      <c r="F31" s="41">
        <f t="shared" si="0"/>
        <v>792.71308404313459</v>
      </c>
      <c r="G31" s="41">
        <f t="shared" si="1"/>
        <v>396.53249999999997</v>
      </c>
      <c r="H31" s="41" t="str">
        <f t="shared" si="2"/>
        <v>Eligible</v>
      </c>
      <c r="I31" s="41">
        <f t="shared" si="3"/>
        <v>396.18058404313462</v>
      </c>
      <c r="J31" s="42">
        <f>VLOOKUP(A31,'[1]Table 2'!$A$3:$B$154,2,FALSE)</f>
        <v>103.56</v>
      </c>
      <c r="K31" s="41">
        <f t="shared" si="4"/>
        <v>0</v>
      </c>
      <c r="L31" s="43">
        <f t="shared" si="5"/>
        <v>0.67863695937090429</v>
      </c>
      <c r="M31" s="43">
        <f t="shared" si="6"/>
        <v>0.33931847968545215</v>
      </c>
      <c r="N31" s="44">
        <f>VLOOKUP(A31,'[1]BRMA LA Names'!$A$2:$B$153,2,FALSE)</f>
        <v>1257.6927311586173</v>
      </c>
      <c r="O31" s="45">
        <f t="shared" si="7"/>
        <v>2.0604402541917057</v>
      </c>
      <c r="P31" s="45">
        <f t="shared" si="8"/>
        <v>1.0302201270958529</v>
      </c>
      <c r="Q31" s="46">
        <f t="shared" si="9"/>
        <v>0.4343959731543624</v>
      </c>
      <c r="R31" s="47">
        <f>VLOOKUP(B31,[2]Sheet1!$B$3:$C$15,2,FALSE)</f>
        <v>0.45907710199779322</v>
      </c>
      <c r="S31" s="48" t="s">
        <v>25</v>
      </c>
      <c r="T31" s="48" t="s">
        <v>32</v>
      </c>
    </row>
    <row r="32" spans="1:20" ht="14.25" thickTop="1" thickBot="1" x14ac:dyDescent="0.25">
      <c r="A32" s="1" t="s">
        <v>151</v>
      </c>
      <c r="B32" s="1" t="s">
        <v>70</v>
      </c>
      <c r="C32" s="41">
        <f>VLOOKUP($A32,'[1]LHA Rates 2020 C19 uprate'!$A$3:$D$172,3,FALSE)</f>
        <v>103.56</v>
      </c>
      <c r="D32" s="41">
        <f>VLOOKUP($A32,'[1]LHA Rates 2020 C19 uprate'!$A$3:$D$172,4,FALSE)</f>
        <v>449.99308404313456</v>
      </c>
      <c r="E32" s="41">
        <v>342.72</v>
      </c>
      <c r="F32" s="41">
        <f t="shared" si="0"/>
        <v>792.71308404313459</v>
      </c>
      <c r="G32" s="41">
        <f t="shared" si="1"/>
        <v>396.53249999999997</v>
      </c>
      <c r="H32" s="41" t="str">
        <f t="shared" si="2"/>
        <v>Eligible</v>
      </c>
      <c r="I32" s="41">
        <f t="shared" si="3"/>
        <v>396.18058404313462</v>
      </c>
      <c r="J32" s="42">
        <f>VLOOKUP(A32,'[1]Table 2'!$A$3:$B$154,2,FALSE)</f>
        <v>103.56</v>
      </c>
      <c r="K32" s="41">
        <f t="shared" si="4"/>
        <v>0</v>
      </c>
      <c r="L32" s="43">
        <f t="shared" si="5"/>
        <v>0.67863695937090429</v>
      </c>
      <c r="M32" s="43">
        <f t="shared" si="6"/>
        <v>0.33931847968545215</v>
      </c>
      <c r="N32" s="44">
        <f>VLOOKUP(A32,'[1]BRMA LA Names'!$A$2:$B$153,2,FALSE)</f>
        <v>1393.8956628124931</v>
      </c>
      <c r="O32" s="45">
        <f t="shared" si="7"/>
        <v>2.2835774292472033</v>
      </c>
      <c r="P32" s="45">
        <f t="shared" si="8"/>
        <v>1.1417887146236017</v>
      </c>
      <c r="Q32" s="46">
        <f t="shared" si="9"/>
        <v>0.4343959731543624</v>
      </c>
      <c r="R32" s="47">
        <f>VLOOKUP(B32,[2]Sheet1!$B$3:$C$15,2,FALSE)</f>
        <v>0.45907710199779322</v>
      </c>
      <c r="S32" s="48" t="s">
        <v>25</v>
      </c>
      <c r="T32" s="48" t="s">
        <v>32</v>
      </c>
    </row>
    <row r="33" spans="1:20" ht="14.25" thickTop="1" thickBot="1" x14ac:dyDescent="0.25">
      <c r="A33" s="1" t="s">
        <v>152</v>
      </c>
      <c r="B33" s="1" t="s">
        <v>70</v>
      </c>
      <c r="C33" s="41">
        <f>VLOOKUP($A33,'[1]LHA Rates 2020 C19 uprate'!$A$3:$D$172,3,FALSE)</f>
        <v>116.91</v>
      </c>
      <c r="D33" s="41">
        <f>VLOOKUP($A33,'[1]LHA Rates 2020 C19 uprate'!$A$3:$D$172,4,FALSE)</f>
        <v>508.00204186445399</v>
      </c>
      <c r="E33" s="41">
        <v>342.72</v>
      </c>
      <c r="F33" s="41">
        <f t="shared" si="0"/>
        <v>850.72204186445401</v>
      </c>
      <c r="G33" s="41">
        <f t="shared" si="1"/>
        <v>396.53249999999997</v>
      </c>
      <c r="H33" s="41" t="str">
        <f t="shared" si="2"/>
        <v>Eligible</v>
      </c>
      <c r="I33" s="41">
        <f t="shared" si="3"/>
        <v>454.18954186445404</v>
      </c>
      <c r="J33" s="42">
        <f>VLOOKUP(A33,'[1]Table 2'!$A$3:$B$154,2,FALSE)</f>
        <v>116.91</v>
      </c>
      <c r="K33" s="41">
        <f t="shared" si="4"/>
        <v>0</v>
      </c>
      <c r="L33" s="43">
        <f t="shared" si="5"/>
        <v>0.76612057667103528</v>
      </c>
      <c r="M33" s="43">
        <f t="shared" si="6"/>
        <v>0.38306028833551764</v>
      </c>
      <c r="N33" s="44">
        <f>VLOOKUP(A33,'[1]BRMA LA Names'!$A$2:$B$153,2,FALSE)</f>
        <v>1948.9868559679105</v>
      </c>
      <c r="O33" s="45">
        <f t="shared" si="7"/>
        <v>3.1929666709828148</v>
      </c>
      <c r="P33" s="45">
        <f t="shared" si="8"/>
        <v>1.5964833354914074</v>
      </c>
      <c r="Q33" s="46">
        <f t="shared" si="9"/>
        <v>0.49039429530201339</v>
      </c>
      <c r="R33" s="47">
        <f>VLOOKUP(B33,[2]Sheet1!$B$3:$C$15,2,FALSE)</f>
        <v>0.45907710199779322</v>
      </c>
      <c r="S33" s="48" t="s">
        <v>25</v>
      </c>
      <c r="T33" s="48" t="s">
        <v>32</v>
      </c>
    </row>
    <row r="34" spans="1:20" ht="14.25" thickTop="1" thickBot="1" x14ac:dyDescent="0.25">
      <c r="A34" s="1" t="s">
        <v>153</v>
      </c>
      <c r="B34" s="1" t="s">
        <v>70</v>
      </c>
      <c r="C34" s="41">
        <f>VLOOKUP($A34,'[1]LHA Rates 2020 C19 uprate'!$A$3:$D$172,3,FALSE)</f>
        <v>115.07</v>
      </c>
      <c r="D34" s="41">
        <f>VLOOKUP($A34,'[1]LHA Rates 2020 C19 uprate'!$A$3:$D$172,4,FALSE)</f>
        <v>500.00679973777028</v>
      </c>
      <c r="E34" s="41">
        <v>342.72</v>
      </c>
      <c r="F34" s="41">
        <f t="shared" si="0"/>
        <v>842.72679973777031</v>
      </c>
      <c r="G34" s="41">
        <f t="shared" si="1"/>
        <v>396.53249999999997</v>
      </c>
      <c r="H34" s="41" t="str">
        <f t="shared" si="2"/>
        <v>Eligible</v>
      </c>
      <c r="I34" s="41">
        <f t="shared" si="3"/>
        <v>446.19429973777034</v>
      </c>
      <c r="J34" s="42">
        <f>VLOOKUP(A34,'[1]Table 2'!$A$3:$B$154,2,FALSE)</f>
        <v>115.07</v>
      </c>
      <c r="K34" s="41">
        <f t="shared" si="4"/>
        <v>0</v>
      </c>
      <c r="L34" s="43">
        <f t="shared" si="5"/>
        <v>0.75406290956749655</v>
      </c>
      <c r="M34" s="43">
        <f t="shared" si="6"/>
        <v>0.37703145478374828</v>
      </c>
      <c r="N34" s="44">
        <f>VLOOKUP(A34,'[1]BRMA LA Names'!$A$2:$B$153,2,FALSE)</f>
        <v>1426.1046579708939</v>
      </c>
      <c r="O34" s="45">
        <f t="shared" si="7"/>
        <v>2.3363444593232203</v>
      </c>
      <c r="P34" s="45">
        <f t="shared" si="8"/>
        <v>1.1681722296616102</v>
      </c>
      <c r="Q34" s="46">
        <f t="shared" si="9"/>
        <v>0.48267617449664424</v>
      </c>
      <c r="R34" s="47">
        <f>VLOOKUP(B34,[2]Sheet1!$B$3:$C$15,2,FALSE)</f>
        <v>0.45907710199779322</v>
      </c>
      <c r="S34" s="48" t="s">
        <v>25</v>
      </c>
      <c r="T34" s="48" t="s">
        <v>32</v>
      </c>
    </row>
    <row r="35" spans="1:20" ht="14.25" thickTop="1" thickBot="1" x14ac:dyDescent="0.25">
      <c r="A35" s="1" t="s">
        <v>176</v>
      </c>
      <c r="B35" s="1" t="s">
        <v>57</v>
      </c>
      <c r="C35" s="41">
        <f>VLOOKUP($A35,'[1]LHA Rates 2020 C19 uprate'!$A$3:$D$172,3,FALSE)</f>
        <v>82.81</v>
      </c>
      <c r="D35" s="41">
        <f>VLOOKUP($A35,'[1]LHA Rates 2020 C19 uprate'!$A$3:$D$172,4,FALSE)</f>
        <v>359.82934810363048</v>
      </c>
      <c r="E35" s="41">
        <v>342.72</v>
      </c>
      <c r="F35" s="41">
        <f t="shared" ref="F35:F66" si="12">D35+E35</f>
        <v>702.54934810363056</v>
      </c>
      <c r="G35" s="41">
        <f t="shared" ref="G35:G66" si="13">($AB$7*0.63)</f>
        <v>396.53249999999997</v>
      </c>
      <c r="H35" s="41" t="str">
        <f t="shared" ref="H35:H66" si="14">IF(F35&gt;G35,"Eligible","Not Elibilbe")</f>
        <v>Eligible</v>
      </c>
      <c r="I35" s="41">
        <f t="shared" ref="I35:I66" si="15">F35-G35</f>
        <v>306.01684810363059</v>
      </c>
      <c r="J35" s="42">
        <f>VLOOKUP(A35,'[1]Table 2'!$A$3:$B$154,2,FALSE)</f>
        <v>82.81</v>
      </c>
      <c r="K35" s="41">
        <f t="shared" ref="K35:K66" si="16">C35-J35</f>
        <v>0</v>
      </c>
      <c r="L35" s="43">
        <f t="shared" ref="L35:L51" si="17">$C35/(8.72*17.5)</f>
        <v>0.54266055045871553</v>
      </c>
      <c r="M35" s="43">
        <f t="shared" ref="M35:M51" si="18">$C35/(8.72*35)</f>
        <v>0.27133027522935776</v>
      </c>
      <c r="N35" s="44">
        <f>VLOOKUP(A35,'[1]BRMA LA Names'!$A$2:$B$153,2,FALSE)</f>
        <v>734.44121376242765</v>
      </c>
      <c r="O35" s="45">
        <f t="shared" ref="O35:O51" si="19">(N35/4)/(8.72*17.5)</f>
        <v>1.2032129976448682</v>
      </c>
      <c r="P35" s="45">
        <f t="shared" ref="P35:P51" si="20">(N35/4)/(8.72*35)</f>
        <v>0.60160649882243411</v>
      </c>
      <c r="Q35" s="46">
        <f t="shared" ref="Q35:Q66" si="21">$C35/$Z$1</f>
        <v>0.34735738255033555</v>
      </c>
      <c r="R35" s="47">
        <f>VLOOKUP(B35,[2]Sheet1!$B$3:$C$15,2,FALSE)</f>
        <v>0.23497217960382227</v>
      </c>
      <c r="S35" s="48" t="s">
        <v>25</v>
      </c>
      <c r="T35" s="48" t="s">
        <v>32</v>
      </c>
    </row>
    <row r="36" spans="1:20" ht="14.25" thickTop="1" thickBot="1" x14ac:dyDescent="0.25">
      <c r="A36" s="1" t="s">
        <v>181</v>
      </c>
      <c r="B36" s="1" t="s">
        <v>35</v>
      </c>
      <c r="C36" s="41">
        <f>VLOOKUP($A36,'[1]LHA Rates 2020 C19 uprate'!$A$3:$D$172,3,FALSE)</f>
        <v>63.5</v>
      </c>
      <c r="D36" s="41">
        <f>VLOOKUP($A36,'[1]LHA Rates 2020 C19 uprate'!$A$3:$D$172,4,FALSE)</f>
        <v>275.92275817631366</v>
      </c>
      <c r="E36" s="41">
        <v>342.72</v>
      </c>
      <c r="F36" s="41">
        <f t="shared" si="12"/>
        <v>618.64275817631369</v>
      </c>
      <c r="G36" s="41">
        <f t="shared" si="13"/>
        <v>396.53249999999997</v>
      </c>
      <c r="H36" s="41" t="str">
        <f t="shared" si="14"/>
        <v>Eligible</v>
      </c>
      <c r="I36" s="41">
        <f t="shared" si="15"/>
        <v>222.11025817631372</v>
      </c>
      <c r="J36" s="42">
        <f>VLOOKUP(A36,'[1]Table 2'!$A$3:$B$154,2,FALSE)</f>
        <v>63.5</v>
      </c>
      <c r="K36" s="41">
        <f t="shared" si="16"/>
        <v>0</v>
      </c>
      <c r="L36" s="43">
        <f t="shared" si="17"/>
        <v>0.4161205766710353</v>
      </c>
      <c r="M36" s="43">
        <f t="shared" si="18"/>
        <v>0.20806028833551765</v>
      </c>
      <c r="N36" s="44">
        <f>VLOOKUP(A36,'[1]BRMA LA Names'!$A$2:$B$153,2,FALSE)</f>
        <v>502.51974350993288</v>
      </c>
      <c r="O36" s="45">
        <f t="shared" si="19"/>
        <v>0.82326301361391352</v>
      </c>
      <c r="P36" s="45">
        <f t="shared" si="20"/>
        <v>0.41163150680695676</v>
      </c>
      <c r="Q36" s="46">
        <f t="shared" si="21"/>
        <v>0.26635906040268453</v>
      </c>
      <c r="R36" s="47">
        <f>VLOOKUP(B36,[2]Sheet1!$B$3:$C$15,2,FALSE)</f>
        <v>0.19009663595562062</v>
      </c>
      <c r="S36" s="48" t="s">
        <v>25</v>
      </c>
      <c r="T36" s="48" t="s">
        <v>32</v>
      </c>
    </row>
    <row r="37" spans="1:20" ht="14.25" thickTop="1" thickBot="1" x14ac:dyDescent="0.25">
      <c r="A37" s="1" t="s">
        <v>186</v>
      </c>
      <c r="B37" s="1" t="s">
        <v>35</v>
      </c>
      <c r="C37" s="41">
        <f>VLOOKUP($A37,'[1]LHA Rates 2020 C19 uprate'!$A$3:$D$172,3,FALSE)</f>
        <v>65</v>
      </c>
      <c r="D37" s="41">
        <f>VLOOKUP($A37,'[1]LHA Rates 2020 C19 uprate'!$A$3:$D$172,4,FALSE)</f>
        <v>282.44061860567541</v>
      </c>
      <c r="E37" s="41">
        <v>342.72</v>
      </c>
      <c r="F37" s="41">
        <f t="shared" si="12"/>
        <v>625.16061860567538</v>
      </c>
      <c r="G37" s="41">
        <f t="shared" si="13"/>
        <v>396.53249999999997</v>
      </c>
      <c r="H37" s="41" t="str">
        <f t="shared" si="14"/>
        <v>Eligible</v>
      </c>
      <c r="I37" s="41">
        <f t="shared" si="15"/>
        <v>228.62811860567541</v>
      </c>
      <c r="J37" s="42">
        <f>VLOOKUP(A37,'[1]Table 2'!$A$3:$B$154,2,FALSE)</f>
        <v>65</v>
      </c>
      <c r="K37" s="41">
        <f t="shared" si="16"/>
        <v>0</v>
      </c>
      <c r="L37" s="43">
        <f t="shared" si="17"/>
        <v>0.42595019659239836</v>
      </c>
      <c r="M37" s="43">
        <f t="shared" si="18"/>
        <v>0.21297509829619918</v>
      </c>
      <c r="N37" s="44">
        <f>VLOOKUP(A37,'[1]BRMA LA Names'!$A$2:$B$153,2,FALSE)</f>
        <v>515.97519989991679</v>
      </c>
      <c r="O37" s="45">
        <f t="shared" si="19"/>
        <v>0.84530668397758313</v>
      </c>
      <c r="P37" s="45">
        <f t="shared" si="20"/>
        <v>0.42265334198879156</v>
      </c>
      <c r="Q37" s="46">
        <f t="shared" si="21"/>
        <v>0.2726510067114094</v>
      </c>
      <c r="R37" s="47">
        <f>VLOOKUP(B37,[2]Sheet1!$B$3:$C$15,2,FALSE)</f>
        <v>0.19009663595562062</v>
      </c>
      <c r="S37" s="48" t="s">
        <v>25</v>
      </c>
      <c r="T37" s="48" t="s">
        <v>32</v>
      </c>
    </row>
    <row r="38" spans="1:20" ht="14.25" thickTop="1" thickBot="1" x14ac:dyDescent="0.25">
      <c r="A38" s="1" t="s">
        <v>188</v>
      </c>
      <c r="B38" s="1" t="s">
        <v>35</v>
      </c>
      <c r="C38" s="41">
        <f>VLOOKUP($A38,'[1]LHA Rates 2020 C19 uprate'!$A$3:$D$172,3,FALSE)</f>
        <v>70.19</v>
      </c>
      <c r="D38" s="41">
        <f>VLOOKUP($A38,'[1]LHA Rates 2020 C19 uprate'!$A$3:$D$172,4,FALSE)</f>
        <v>304.99241569126701</v>
      </c>
      <c r="E38" s="41">
        <v>342.72</v>
      </c>
      <c r="F38" s="41">
        <f t="shared" si="12"/>
        <v>647.7124156912671</v>
      </c>
      <c r="G38" s="41">
        <f t="shared" si="13"/>
        <v>396.53249999999997</v>
      </c>
      <c r="H38" s="41" t="str">
        <f t="shared" si="14"/>
        <v>Eligible</v>
      </c>
      <c r="I38" s="41">
        <f t="shared" si="15"/>
        <v>251.17991569126713</v>
      </c>
      <c r="J38" s="42">
        <f>VLOOKUP(A38,'[1]Table 2'!$A$3:$B$154,2,FALSE)</f>
        <v>70.19</v>
      </c>
      <c r="K38" s="41">
        <f t="shared" si="16"/>
        <v>0</v>
      </c>
      <c r="L38" s="43">
        <f t="shared" si="17"/>
        <v>0.45996068152031444</v>
      </c>
      <c r="M38" s="43">
        <f t="shared" si="18"/>
        <v>0.22998034076015722</v>
      </c>
      <c r="N38" s="44">
        <f>VLOOKUP(A38,'[1]BRMA LA Names'!$A$2:$B$153,2,FALSE)</f>
        <v>511.565741134071</v>
      </c>
      <c r="O38" s="45">
        <f t="shared" si="19"/>
        <v>0.83808280002305202</v>
      </c>
      <c r="P38" s="45">
        <f t="shared" si="20"/>
        <v>0.41904140001152601</v>
      </c>
      <c r="Q38" s="46">
        <f t="shared" si="21"/>
        <v>0.29442114093959731</v>
      </c>
      <c r="R38" s="47">
        <f>VLOOKUP(B38,[2]Sheet1!$B$3:$C$15,2,FALSE)</f>
        <v>0.19009663595562062</v>
      </c>
      <c r="S38" s="48" t="s">
        <v>25</v>
      </c>
      <c r="T38" s="48" t="s">
        <v>32</v>
      </c>
    </row>
    <row r="39" spans="1:20" ht="14.25" thickTop="1" thickBot="1" x14ac:dyDescent="0.25">
      <c r="A39" s="1" t="s">
        <v>193</v>
      </c>
      <c r="B39" s="1" t="s">
        <v>35</v>
      </c>
      <c r="C39" s="41">
        <f>VLOOKUP($A39,'[1]LHA Rates 2020 C19 uprate'!$A$3:$D$172,3,FALSE)</f>
        <v>68</v>
      </c>
      <c r="D39" s="41">
        <f>VLOOKUP($A39,'[1]LHA Rates 2020 C19 uprate'!$A$3:$D$172,4,FALSE)</f>
        <v>295.4763394643989</v>
      </c>
      <c r="E39" s="41">
        <v>342.72</v>
      </c>
      <c r="F39" s="41">
        <f t="shared" si="12"/>
        <v>638.19633946439899</v>
      </c>
      <c r="G39" s="41">
        <f t="shared" si="13"/>
        <v>396.53249999999997</v>
      </c>
      <c r="H39" s="41" t="str">
        <f t="shared" si="14"/>
        <v>Eligible</v>
      </c>
      <c r="I39" s="41">
        <f t="shared" si="15"/>
        <v>241.66383946439902</v>
      </c>
      <c r="J39" s="42">
        <f>VLOOKUP(A39,'[1]Table 2'!$A$3:$B$154,2,FALSE)</f>
        <v>68</v>
      </c>
      <c r="K39" s="41">
        <f t="shared" si="16"/>
        <v>0</v>
      </c>
      <c r="L39" s="43">
        <f t="shared" si="17"/>
        <v>0.44560943643512446</v>
      </c>
      <c r="M39" s="43">
        <f t="shared" si="18"/>
        <v>0.22280471821756223</v>
      </c>
      <c r="N39" s="44">
        <f>VLOOKUP(A39,'[1]BRMA LA Names'!$A$2:$B$153,2,FALSE)</f>
        <v>549.35363243526854</v>
      </c>
      <c r="O39" s="45">
        <f t="shared" si="19"/>
        <v>0.89998956820981069</v>
      </c>
      <c r="P39" s="45">
        <f t="shared" si="20"/>
        <v>0.44999478410490534</v>
      </c>
      <c r="Q39" s="46">
        <f t="shared" si="21"/>
        <v>0.28523489932885904</v>
      </c>
      <c r="R39" s="47">
        <f>VLOOKUP(B39,[2]Sheet1!$B$3:$C$15,2,FALSE)</f>
        <v>0.19009663595562062</v>
      </c>
      <c r="S39" s="48" t="s">
        <v>25</v>
      </c>
      <c r="T39" s="48" t="s">
        <v>32</v>
      </c>
    </row>
    <row r="40" spans="1:20" ht="14.25" thickTop="1" thickBot="1" x14ac:dyDescent="0.25">
      <c r="A40" s="1" t="s">
        <v>85</v>
      </c>
      <c r="B40" s="1" t="s">
        <v>60</v>
      </c>
      <c r="C40" s="41">
        <f>VLOOKUP($A40,'[1]LHA Rates 2020 C19 uprate'!$A$3:$D$172,3,FALSE)</f>
        <v>61.5</v>
      </c>
      <c r="D40" s="41">
        <f>VLOOKUP($A40,'[1]LHA Rates 2020 C19 uprate'!$A$3:$D$172,4,FALSE)</f>
        <v>267.23227760383133</v>
      </c>
      <c r="E40" s="41">
        <v>342.72</v>
      </c>
      <c r="F40" s="41">
        <f t="shared" si="12"/>
        <v>609.95227760383136</v>
      </c>
      <c r="G40" s="41">
        <f t="shared" si="13"/>
        <v>396.53249999999997</v>
      </c>
      <c r="H40" s="41" t="str">
        <f t="shared" si="14"/>
        <v>Eligible</v>
      </c>
      <c r="I40" s="41">
        <f t="shared" si="15"/>
        <v>213.41977760383139</v>
      </c>
      <c r="J40" s="42">
        <f>VLOOKUP(A40,'[1]Table 2'!$A$3:$B$154,2,FALSE)</f>
        <v>61.5</v>
      </c>
      <c r="K40" s="41">
        <f t="shared" si="16"/>
        <v>0</v>
      </c>
      <c r="L40" s="43">
        <f t="shared" si="17"/>
        <v>0.40301441677588462</v>
      </c>
      <c r="M40" s="43">
        <f t="shared" si="18"/>
        <v>0.20150720838794231</v>
      </c>
      <c r="N40" s="44">
        <f>VLOOKUP(A40,'[1]BRMA LA Names'!$A$2:$B$153,2,FALSE)</f>
        <v>461.66901726797244</v>
      </c>
      <c r="O40" s="45">
        <f t="shared" si="19"/>
        <v>0.75633849486889315</v>
      </c>
      <c r="P40" s="45">
        <f t="shared" si="20"/>
        <v>0.37816924743444658</v>
      </c>
      <c r="Q40" s="46">
        <f t="shared" si="21"/>
        <v>0.25796979865771813</v>
      </c>
      <c r="R40" s="47">
        <f>VLOOKUP(B40,[2]Sheet1!$B$3:$C$15,2,FALSE)</f>
        <v>0.22050053526245786</v>
      </c>
      <c r="S40" s="48" t="s">
        <v>25</v>
      </c>
      <c r="T40" s="48" t="s">
        <v>86</v>
      </c>
    </row>
    <row r="41" spans="1:20" ht="14.25" thickTop="1" thickBot="1" x14ac:dyDescent="0.25">
      <c r="A41" s="1" t="s">
        <v>166</v>
      </c>
      <c r="B41" s="1" t="s">
        <v>60</v>
      </c>
      <c r="C41" s="41">
        <f>VLOOKUP($A41,'[1]LHA Rates 2020 C19 uprate'!$A$3:$D$172,3,FALSE)</f>
        <v>65.59</v>
      </c>
      <c r="D41" s="41">
        <f>VLOOKUP($A41,'[1]LHA Rates 2020 C19 uprate'!$A$3:$D$172,4,FALSE)</f>
        <v>285.00431037455769</v>
      </c>
      <c r="E41" s="41">
        <v>342.72</v>
      </c>
      <c r="F41" s="41">
        <f t="shared" si="12"/>
        <v>627.72431037455772</v>
      </c>
      <c r="G41" s="41">
        <f t="shared" si="13"/>
        <v>396.53249999999997</v>
      </c>
      <c r="H41" s="41" t="str">
        <f t="shared" si="14"/>
        <v>Eligible</v>
      </c>
      <c r="I41" s="41">
        <f t="shared" si="15"/>
        <v>231.19181037455775</v>
      </c>
      <c r="J41" s="42">
        <f>VLOOKUP(A41,'[1]Table 2'!$A$3:$B$154,2,FALSE)</f>
        <v>65.59</v>
      </c>
      <c r="K41" s="41">
        <f t="shared" si="16"/>
        <v>0</v>
      </c>
      <c r="L41" s="43">
        <f t="shared" si="17"/>
        <v>0.42981651376146784</v>
      </c>
      <c r="M41" s="43">
        <f t="shared" si="18"/>
        <v>0.21490825688073392</v>
      </c>
      <c r="N41" s="44">
        <f>VLOOKUP(A41,'[1]BRMA LA Names'!$A$2:$B$153,2,FALSE)</f>
        <v>589.91041095352034</v>
      </c>
      <c r="O41" s="45">
        <f t="shared" si="19"/>
        <v>0.96643252122136347</v>
      </c>
      <c r="P41" s="45">
        <f t="shared" si="20"/>
        <v>0.48321626061068174</v>
      </c>
      <c r="Q41" s="46">
        <f t="shared" si="21"/>
        <v>0.27512583892617448</v>
      </c>
      <c r="R41" s="47">
        <f>VLOOKUP(B41,[2]Sheet1!$B$3:$C$15,2,FALSE)</f>
        <v>0.22050053526245786</v>
      </c>
      <c r="S41" s="48" t="s">
        <v>25</v>
      </c>
      <c r="T41" s="48" t="s">
        <v>86</v>
      </c>
    </row>
    <row r="42" spans="1:20" ht="14.25" thickTop="1" thickBot="1" x14ac:dyDescent="0.25">
      <c r="A42" s="1" t="s">
        <v>49</v>
      </c>
      <c r="B42" s="48" t="s">
        <v>50</v>
      </c>
      <c r="C42" s="41">
        <f>VLOOKUP($A42,'[1]LHA Rates 2020 C19 uprate'!$A$3:$D$172,3,FALSE)</f>
        <v>67</v>
      </c>
      <c r="D42" s="41">
        <f>VLOOKUP($A42,'[1]LHA Rates 2020 C19 uprate'!$A$3:$D$172,4,FALSE)</f>
        <v>291.13109917815774</v>
      </c>
      <c r="E42" s="41">
        <v>342.72</v>
      </c>
      <c r="F42" s="41">
        <f t="shared" si="12"/>
        <v>633.85109917815771</v>
      </c>
      <c r="G42" s="41">
        <f t="shared" si="13"/>
        <v>396.53249999999997</v>
      </c>
      <c r="H42" s="41" t="str">
        <f t="shared" si="14"/>
        <v>Eligible</v>
      </c>
      <c r="I42" s="41">
        <f t="shared" si="15"/>
        <v>237.31859917815774</v>
      </c>
      <c r="J42" s="42">
        <f>VLOOKUP(A42,'[1]Table 2'!$A$3:$B$154,2,FALSE)</f>
        <v>67</v>
      </c>
      <c r="K42" s="41">
        <f t="shared" si="16"/>
        <v>0</v>
      </c>
      <c r="L42" s="43">
        <f t="shared" si="17"/>
        <v>0.43905635648754909</v>
      </c>
      <c r="M42" s="43">
        <f t="shared" si="18"/>
        <v>0.21952817824377455</v>
      </c>
      <c r="N42" s="44">
        <f>VLOOKUP(A42,'[1]BRMA LA Names'!$A$2:$B$153,2,FALSE)</f>
        <v>692.12746440138335</v>
      </c>
      <c r="O42" s="45">
        <f t="shared" si="19"/>
        <v>1.133891652033721</v>
      </c>
      <c r="P42" s="45">
        <f t="shared" si="20"/>
        <v>0.5669458260168605</v>
      </c>
      <c r="Q42" s="46">
        <f t="shared" si="21"/>
        <v>0.28104026845637581</v>
      </c>
      <c r="R42" s="47">
        <f>VLOOKUP(B42,[2]Sheet1!$B$3:$C$15,2,FALSE)</f>
        <v>0.26242329205386095</v>
      </c>
      <c r="S42" s="48" t="s">
        <v>25</v>
      </c>
      <c r="T42" s="48" t="s">
        <v>51</v>
      </c>
    </row>
    <row r="43" spans="1:20" ht="14.25" thickTop="1" thickBot="1" x14ac:dyDescent="0.25">
      <c r="A43" s="1" t="s">
        <v>76</v>
      </c>
      <c r="B43" s="1" t="s">
        <v>77</v>
      </c>
      <c r="C43" s="41">
        <f>VLOOKUP($A43,'[1]LHA Rates 2020 C19 uprate'!$A$3:$D$172,3,FALSE)</f>
        <v>55.75</v>
      </c>
      <c r="D43" s="41">
        <f>VLOOKUP($A43,'[1]LHA Rates 2020 C19 uprate'!$A$3:$D$172,4,FALSE)</f>
        <v>242.24714595794467</v>
      </c>
      <c r="E43" s="41">
        <v>342.72</v>
      </c>
      <c r="F43" s="41">
        <f t="shared" si="12"/>
        <v>584.96714595794469</v>
      </c>
      <c r="G43" s="41">
        <f t="shared" si="13"/>
        <v>396.53249999999997</v>
      </c>
      <c r="H43" s="41" t="str">
        <f t="shared" si="14"/>
        <v>Eligible</v>
      </c>
      <c r="I43" s="41">
        <f t="shared" si="15"/>
        <v>188.43464595794472</v>
      </c>
      <c r="J43" s="42">
        <f>VLOOKUP(A43,'[1]Table 2'!$A$3:$B$154,2,FALSE)</f>
        <v>55.75</v>
      </c>
      <c r="K43" s="41">
        <f t="shared" si="16"/>
        <v>0</v>
      </c>
      <c r="L43" s="43">
        <f t="shared" si="17"/>
        <v>0.36533420707732628</v>
      </c>
      <c r="M43" s="43">
        <f t="shared" si="18"/>
        <v>0.18266710353866314</v>
      </c>
      <c r="N43" s="44">
        <f>VLOOKUP(A43,'[1]BRMA LA Names'!$A$2:$B$153,2,FALSE)</f>
        <v>549.48720423481382</v>
      </c>
      <c r="O43" s="45">
        <f t="shared" si="19"/>
        <v>0.90020839488010118</v>
      </c>
      <c r="P43" s="45">
        <f t="shared" si="20"/>
        <v>0.45010419744005059</v>
      </c>
      <c r="Q43" s="46">
        <f t="shared" si="21"/>
        <v>0.2338506711409396</v>
      </c>
      <c r="R43" s="47">
        <f>VLOOKUP(B43,[2]Sheet1!$B$3:$C$15,2,FALSE)</f>
        <v>0.25471001996931208</v>
      </c>
      <c r="S43" s="48" t="s">
        <v>25</v>
      </c>
      <c r="T43" s="48" t="s">
        <v>51</v>
      </c>
    </row>
    <row r="44" spans="1:20" ht="14.25" thickTop="1" thickBot="1" x14ac:dyDescent="0.25">
      <c r="A44" s="1" t="s">
        <v>84</v>
      </c>
      <c r="B44" s="1" t="s">
        <v>77</v>
      </c>
      <c r="C44" s="41">
        <f>VLOOKUP($A44,'[1]LHA Rates 2020 C19 uprate'!$A$3:$D$172,3,FALSE)</f>
        <v>62.83</v>
      </c>
      <c r="D44" s="41">
        <f>VLOOKUP($A44,'[1]LHA Rates 2020 C19 uprate'!$A$3:$D$172,4,FALSE)</f>
        <v>273.01144718453207</v>
      </c>
      <c r="E44" s="41">
        <v>342.72</v>
      </c>
      <c r="F44" s="41">
        <f t="shared" si="12"/>
        <v>615.73144718453204</v>
      </c>
      <c r="G44" s="41">
        <f t="shared" si="13"/>
        <v>396.53249999999997</v>
      </c>
      <c r="H44" s="41" t="str">
        <f t="shared" si="14"/>
        <v>Eligible</v>
      </c>
      <c r="I44" s="41">
        <f t="shared" si="15"/>
        <v>219.19894718453207</v>
      </c>
      <c r="J44" s="42">
        <f>VLOOKUP(A44,'[1]Table 2'!$A$3:$B$154,2,FALSE)</f>
        <v>62.83</v>
      </c>
      <c r="K44" s="41">
        <f t="shared" si="16"/>
        <v>0</v>
      </c>
      <c r="L44" s="43">
        <f t="shared" si="17"/>
        <v>0.41173001310615981</v>
      </c>
      <c r="M44" s="43">
        <f t="shared" si="18"/>
        <v>0.2058650065530799</v>
      </c>
      <c r="N44" s="44">
        <f>VLOOKUP(A44,'[1]BRMA LA Names'!$A$2:$B$153,2,FALSE)</f>
        <v>595.8791820782784</v>
      </c>
      <c r="O44" s="45">
        <f t="shared" si="19"/>
        <v>0.9762109798136932</v>
      </c>
      <c r="P44" s="45">
        <f t="shared" si="20"/>
        <v>0.4881054899068466</v>
      </c>
      <c r="Q44" s="46">
        <f t="shared" si="21"/>
        <v>0.2635486577181208</v>
      </c>
      <c r="R44" s="47">
        <f>VLOOKUP(B44,[2]Sheet1!$B$3:$C$15,2,FALSE)</f>
        <v>0.25471001996931208</v>
      </c>
      <c r="S44" s="48" t="s">
        <v>25</v>
      </c>
      <c r="T44" s="48" t="s">
        <v>51</v>
      </c>
    </row>
    <row r="45" spans="1:20" ht="14.25" thickTop="1" thickBot="1" x14ac:dyDescent="0.25">
      <c r="A45" s="1" t="s">
        <v>97</v>
      </c>
      <c r="B45" s="1" t="s">
        <v>77</v>
      </c>
      <c r="C45" s="41">
        <f>VLOOKUP($A45,'[1]LHA Rates 2020 C19 uprate'!$A$3:$D$172,3,FALSE)</f>
        <v>85</v>
      </c>
      <c r="D45" s="41">
        <f>VLOOKUP($A45,'[1]LHA Rates 2020 C19 uprate'!$A$3:$D$172,4,FALSE)</f>
        <v>369.34542433049859</v>
      </c>
      <c r="E45" s="41">
        <v>342.72</v>
      </c>
      <c r="F45" s="41">
        <f t="shared" si="12"/>
        <v>712.06542433049867</v>
      </c>
      <c r="G45" s="41">
        <f t="shared" si="13"/>
        <v>396.53249999999997</v>
      </c>
      <c r="H45" s="41" t="str">
        <f t="shared" si="14"/>
        <v>Eligible</v>
      </c>
      <c r="I45" s="41">
        <f t="shared" si="15"/>
        <v>315.5329243304987</v>
      </c>
      <c r="J45" s="42">
        <f>VLOOKUP(A45,'[1]Table 2'!$A$3:$B$154,2,FALSE)</f>
        <v>85</v>
      </c>
      <c r="K45" s="41">
        <f t="shared" si="16"/>
        <v>0</v>
      </c>
      <c r="L45" s="43">
        <f t="shared" si="17"/>
        <v>0.55701179554390556</v>
      </c>
      <c r="M45" s="43">
        <f t="shared" si="18"/>
        <v>0.27850589777195278</v>
      </c>
      <c r="N45" s="44">
        <f>VLOOKUP(A45,'[1]BRMA LA Names'!$A$2:$B$153,2,FALSE)</f>
        <v>579.86519746012948</v>
      </c>
      <c r="O45" s="45">
        <f t="shared" si="19"/>
        <v>0.94997574944320018</v>
      </c>
      <c r="P45" s="45">
        <f t="shared" si="20"/>
        <v>0.47498787472160009</v>
      </c>
      <c r="Q45" s="46">
        <f t="shared" si="21"/>
        <v>0.35654362416107382</v>
      </c>
      <c r="R45" s="47">
        <f>VLOOKUP(B45,[2]Sheet1!$B$3:$C$15,2,FALSE)</f>
        <v>0.25471001996931208</v>
      </c>
      <c r="S45" s="48" t="s">
        <v>25</v>
      </c>
      <c r="T45" s="48" t="s">
        <v>51</v>
      </c>
    </row>
    <row r="46" spans="1:20" ht="14.25" thickTop="1" thickBot="1" x14ac:dyDescent="0.25">
      <c r="A46" s="1" t="s">
        <v>122</v>
      </c>
      <c r="B46" s="1" t="s">
        <v>77</v>
      </c>
      <c r="C46" s="41">
        <f>VLOOKUP($A46,'[1]LHA Rates 2020 C19 uprate'!$A$3:$D$172,3,FALSE)</f>
        <v>78</v>
      </c>
      <c r="D46" s="41">
        <f>VLOOKUP($A46,'[1]LHA Rates 2020 C19 uprate'!$A$3:$D$172,4,FALSE)</f>
        <v>338.92874232681049</v>
      </c>
      <c r="E46" s="41">
        <v>342.72</v>
      </c>
      <c r="F46" s="41">
        <f t="shared" si="12"/>
        <v>681.64874232681052</v>
      </c>
      <c r="G46" s="41">
        <f t="shared" si="13"/>
        <v>396.53249999999997</v>
      </c>
      <c r="H46" s="41" t="str">
        <f t="shared" si="14"/>
        <v>Eligible</v>
      </c>
      <c r="I46" s="41">
        <f t="shared" si="15"/>
        <v>285.11624232681055</v>
      </c>
      <c r="J46" s="42">
        <f>VLOOKUP(A46,'[1]Table 2'!$A$3:$B$154,2,FALSE)</f>
        <v>78</v>
      </c>
      <c r="K46" s="41">
        <f t="shared" si="16"/>
        <v>0</v>
      </c>
      <c r="L46" s="43">
        <f t="shared" si="17"/>
        <v>0.51114023591087798</v>
      </c>
      <c r="M46" s="43">
        <f t="shared" si="18"/>
        <v>0.25557011795543899</v>
      </c>
      <c r="N46" s="44">
        <f>VLOOKUP(A46,'[1]BRMA LA Names'!$A$2:$B$153,2,FALSE)</f>
        <v>618.55970457952776</v>
      </c>
      <c r="O46" s="45">
        <f t="shared" si="19"/>
        <v>1.0133677991145604</v>
      </c>
      <c r="P46" s="45">
        <f t="shared" si="20"/>
        <v>0.50668389955728022</v>
      </c>
      <c r="Q46" s="46">
        <f t="shared" si="21"/>
        <v>0.32718120805369127</v>
      </c>
      <c r="R46" s="47">
        <f>VLOOKUP(B46,[2]Sheet1!$B$3:$C$15,2,FALSE)</f>
        <v>0.25471001996931208</v>
      </c>
      <c r="S46" s="48" t="s">
        <v>25</v>
      </c>
      <c r="T46" s="48" t="s">
        <v>51</v>
      </c>
    </row>
    <row r="47" spans="1:20" ht="14.25" thickTop="1" thickBot="1" x14ac:dyDescent="0.25">
      <c r="A47" s="1" t="s">
        <v>123</v>
      </c>
      <c r="B47" s="1" t="s">
        <v>77</v>
      </c>
      <c r="C47" s="41">
        <f>VLOOKUP($A47,'[1]LHA Rates 2020 C19 uprate'!$A$3:$D$172,3,FALSE)</f>
        <v>66.25</v>
      </c>
      <c r="D47" s="41">
        <f>VLOOKUP($A47,'[1]LHA Rates 2020 C19 uprate'!$A$3:$D$172,4,FALSE)</f>
        <v>287.87216896347684</v>
      </c>
      <c r="E47" s="41">
        <v>342.72</v>
      </c>
      <c r="F47" s="41">
        <f t="shared" si="12"/>
        <v>630.59216896347687</v>
      </c>
      <c r="G47" s="41">
        <f t="shared" si="13"/>
        <v>396.53249999999997</v>
      </c>
      <c r="H47" s="41" t="str">
        <f t="shared" si="14"/>
        <v>Eligible</v>
      </c>
      <c r="I47" s="41">
        <f t="shared" si="15"/>
        <v>234.05966896347689</v>
      </c>
      <c r="J47" s="42">
        <f>VLOOKUP(A47,'[1]Table 2'!$A$3:$B$154,2,FALSE)</f>
        <v>66.25</v>
      </c>
      <c r="K47" s="41">
        <f t="shared" si="16"/>
        <v>0</v>
      </c>
      <c r="L47" s="43">
        <f t="shared" si="17"/>
        <v>0.43414154652686754</v>
      </c>
      <c r="M47" s="43">
        <f t="shared" si="18"/>
        <v>0.21707077326343377</v>
      </c>
      <c r="N47" s="44">
        <f>VLOOKUP(A47,'[1]BRMA LA Names'!$A$2:$B$153,2,FALSE)</f>
        <v>586.60078650958542</v>
      </c>
      <c r="O47" s="45">
        <f t="shared" si="19"/>
        <v>0.96101046282697467</v>
      </c>
      <c r="P47" s="45">
        <f t="shared" si="20"/>
        <v>0.48050523141348733</v>
      </c>
      <c r="Q47" s="46">
        <f t="shared" si="21"/>
        <v>0.27789429530201343</v>
      </c>
      <c r="R47" s="47">
        <f>VLOOKUP(B47,[2]Sheet1!$B$3:$C$15,2,FALSE)</f>
        <v>0.25471001996931208</v>
      </c>
      <c r="S47" s="48" t="s">
        <v>25</v>
      </c>
      <c r="T47" s="48" t="s">
        <v>51</v>
      </c>
    </row>
    <row r="48" spans="1:20" ht="14.25" thickTop="1" thickBot="1" x14ac:dyDescent="0.25">
      <c r="A48" s="1" t="s">
        <v>139</v>
      </c>
      <c r="B48" s="1" t="s">
        <v>77</v>
      </c>
      <c r="C48" s="41">
        <f>VLOOKUP($A48,'[1]LHA Rates 2020 C19 uprate'!$A$3:$D$172,3,FALSE)</f>
        <v>66.5</v>
      </c>
      <c r="D48" s="41">
        <f>VLOOKUP($A48,'[1]LHA Rates 2020 C19 uprate'!$A$3:$D$172,4,FALSE)</f>
        <v>288.95847903503716</v>
      </c>
      <c r="E48" s="41">
        <v>342.72</v>
      </c>
      <c r="F48" s="41">
        <f t="shared" si="12"/>
        <v>631.67847903503718</v>
      </c>
      <c r="G48" s="41">
        <f t="shared" si="13"/>
        <v>396.53249999999997</v>
      </c>
      <c r="H48" s="41" t="str">
        <f t="shared" si="14"/>
        <v>Eligible</v>
      </c>
      <c r="I48" s="41">
        <f t="shared" si="15"/>
        <v>235.14597903503721</v>
      </c>
      <c r="J48" s="42">
        <f>VLOOKUP(A48,'[1]Table 2'!$A$3:$B$154,2,FALSE)</f>
        <v>66.5</v>
      </c>
      <c r="K48" s="41">
        <f t="shared" si="16"/>
        <v>0</v>
      </c>
      <c r="L48" s="43">
        <f t="shared" si="17"/>
        <v>0.43577981651376141</v>
      </c>
      <c r="M48" s="43">
        <f t="shared" si="18"/>
        <v>0.2178899082568807</v>
      </c>
      <c r="N48" s="44">
        <f>VLOOKUP(A48,'[1]BRMA LA Names'!$A$2:$B$153,2,FALSE)</f>
        <v>671.47765235508712</v>
      </c>
      <c r="O48" s="45">
        <f t="shared" si="19"/>
        <v>1.1000616847232749</v>
      </c>
      <c r="P48" s="45">
        <f t="shared" si="20"/>
        <v>0.55003084236163746</v>
      </c>
      <c r="Q48" s="46">
        <f t="shared" si="21"/>
        <v>0.27894295302013422</v>
      </c>
      <c r="R48" s="47">
        <f>VLOOKUP(B48,[2]Sheet1!$B$3:$C$15,2,FALSE)</f>
        <v>0.25471001996931208</v>
      </c>
      <c r="S48" s="48" t="s">
        <v>25</v>
      </c>
      <c r="T48" s="48" t="s">
        <v>51</v>
      </c>
    </row>
    <row r="49" spans="1:20" ht="14.25" thickTop="1" thickBot="1" x14ac:dyDescent="0.25">
      <c r="A49" s="1" t="s">
        <v>142</v>
      </c>
      <c r="B49" s="1" t="s">
        <v>77</v>
      </c>
      <c r="C49" s="41">
        <f>VLOOKUP($A49,'[1]LHA Rates 2020 C19 uprate'!$A$3:$D$172,3,FALSE)</f>
        <v>89.5</v>
      </c>
      <c r="D49" s="41">
        <f>VLOOKUP($A49,'[1]LHA Rates 2020 C19 uprate'!$A$3:$D$172,4,FALSE)</f>
        <v>388.89900561858383</v>
      </c>
      <c r="E49" s="41">
        <v>342.72</v>
      </c>
      <c r="F49" s="41">
        <f t="shared" si="12"/>
        <v>731.61900561858386</v>
      </c>
      <c r="G49" s="41">
        <f t="shared" si="13"/>
        <v>396.53249999999997</v>
      </c>
      <c r="H49" s="41" t="str">
        <f t="shared" si="14"/>
        <v>Eligible</v>
      </c>
      <c r="I49" s="41">
        <f t="shared" si="15"/>
        <v>335.08650561858389</v>
      </c>
      <c r="J49" s="42">
        <f>VLOOKUP(A49,'[1]Table 2'!$A$3:$B$154,2,FALSE)</f>
        <v>89.5</v>
      </c>
      <c r="K49" s="41">
        <f t="shared" si="16"/>
        <v>0</v>
      </c>
      <c r="L49" s="43">
        <f t="shared" si="17"/>
        <v>0.58650065530799467</v>
      </c>
      <c r="M49" s="43">
        <f t="shared" si="18"/>
        <v>0.29325032765399733</v>
      </c>
      <c r="N49" s="44">
        <f>VLOOKUP(A49,'[1]BRMA LA Names'!$A$2:$B$153,2,FALSE)</f>
        <v>740.20977981350154</v>
      </c>
      <c r="O49" s="45">
        <f t="shared" si="19"/>
        <v>1.2126634662737572</v>
      </c>
      <c r="P49" s="45">
        <f t="shared" si="20"/>
        <v>0.6063317331368786</v>
      </c>
      <c r="Q49" s="46">
        <f t="shared" si="21"/>
        <v>0.37541946308724833</v>
      </c>
      <c r="R49" s="47">
        <f>VLOOKUP(B49,[2]Sheet1!$B$3:$C$15,2,FALSE)</f>
        <v>0.25471001996931208</v>
      </c>
      <c r="S49" s="48" t="s">
        <v>25</v>
      </c>
      <c r="T49" s="48" t="s">
        <v>51</v>
      </c>
    </row>
    <row r="50" spans="1:20" ht="14.25" thickTop="1" thickBot="1" x14ac:dyDescent="0.25">
      <c r="A50" s="1" t="s">
        <v>143</v>
      </c>
      <c r="B50" s="1" t="s">
        <v>77</v>
      </c>
      <c r="C50" s="41">
        <f>VLOOKUP($A50,'[1]LHA Rates 2020 C19 uprate'!$A$3:$D$172,3,FALSE)</f>
        <v>80</v>
      </c>
      <c r="D50" s="41">
        <f>VLOOKUP($A50,'[1]LHA Rates 2020 C19 uprate'!$A$3:$D$172,4,FALSE)</f>
        <v>347.61922289929282</v>
      </c>
      <c r="E50" s="41">
        <v>342.72</v>
      </c>
      <c r="F50" s="41">
        <f t="shared" si="12"/>
        <v>690.33922289929285</v>
      </c>
      <c r="G50" s="41">
        <f t="shared" si="13"/>
        <v>396.53249999999997</v>
      </c>
      <c r="H50" s="41" t="str">
        <f t="shared" si="14"/>
        <v>Eligible</v>
      </c>
      <c r="I50" s="41">
        <f t="shared" si="15"/>
        <v>293.80672289929288</v>
      </c>
      <c r="J50" s="42">
        <f>VLOOKUP(A50,'[1]Table 2'!$A$3:$B$154,2,FALSE)</f>
        <v>80</v>
      </c>
      <c r="K50" s="41">
        <f t="shared" si="16"/>
        <v>0</v>
      </c>
      <c r="L50" s="43">
        <f t="shared" si="17"/>
        <v>0.52424639580602872</v>
      </c>
      <c r="M50" s="43">
        <f t="shared" si="18"/>
        <v>0.26212319790301436</v>
      </c>
      <c r="N50" s="44">
        <f>VLOOKUP(A50,'[1]BRMA LA Names'!$A$2:$B$153,2,FALSE)</f>
        <v>747.47434789294971</v>
      </c>
      <c r="O50" s="45">
        <f t="shared" si="19"/>
        <v>1.2245647901260641</v>
      </c>
      <c r="P50" s="45">
        <f t="shared" si="20"/>
        <v>0.61228239506303206</v>
      </c>
      <c r="Q50" s="46">
        <f t="shared" si="21"/>
        <v>0.33557046979865773</v>
      </c>
      <c r="R50" s="47">
        <f>VLOOKUP(B50,[2]Sheet1!$B$3:$C$15,2,FALSE)</f>
        <v>0.25471001996931208</v>
      </c>
      <c r="S50" s="48" t="s">
        <v>25</v>
      </c>
      <c r="T50" s="48" t="s">
        <v>51</v>
      </c>
    </row>
    <row r="51" spans="1:20" ht="14.25" thickTop="1" thickBot="1" x14ac:dyDescent="0.25">
      <c r="A51" s="1" t="s">
        <v>145</v>
      </c>
      <c r="B51" s="1" t="s">
        <v>77</v>
      </c>
      <c r="C51" s="41">
        <f>VLOOKUP($A51,'[1]LHA Rates 2020 C19 uprate'!$A$3:$D$172,3,FALSE)</f>
        <v>80.55</v>
      </c>
      <c r="D51" s="41">
        <f>VLOOKUP($A51,'[1]LHA Rates 2020 C19 uprate'!$A$3:$D$172,4,FALSE)</f>
        <v>350.00910505672545</v>
      </c>
      <c r="E51" s="41">
        <v>342.72</v>
      </c>
      <c r="F51" s="41">
        <f t="shared" si="12"/>
        <v>692.72910505672553</v>
      </c>
      <c r="G51" s="41">
        <f t="shared" si="13"/>
        <v>396.53249999999997</v>
      </c>
      <c r="H51" s="41" t="str">
        <f t="shared" si="14"/>
        <v>Eligible</v>
      </c>
      <c r="I51" s="41">
        <f t="shared" si="15"/>
        <v>296.19660505672556</v>
      </c>
      <c r="J51" s="42">
        <f>VLOOKUP(A51,'[1]Table 2'!$A$3:$B$154,2,FALSE)</f>
        <v>80.55</v>
      </c>
      <c r="K51" s="41">
        <f t="shared" si="16"/>
        <v>0</v>
      </c>
      <c r="L51" s="43">
        <f t="shared" si="17"/>
        <v>0.52785058977719523</v>
      </c>
      <c r="M51" s="43">
        <f t="shared" si="18"/>
        <v>0.26392529488859762</v>
      </c>
      <c r="N51" s="44">
        <f>VLOOKUP(A51,'[1]BRMA LA Names'!$A$2:$B$153,2,FALSE)</f>
        <v>667.0135481049241</v>
      </c>
      <c r="O51" s="45">
        <f t="shared" si="19"/>
        <v>1.0927482767118677</v>
      </c>
      <c r="P51" s="45">
        <f t="shared" si="20"/>
        <v>0.54637413835593385</v>
      </c>
      <c r="Q51" s="46">
        <f t="shared" si="21"/>
        <v>0.33787751677852346</v>
      </c>
      <c r="R51" s="47">
        <f>VLOOKUP(B51,[2]Sheet1!$B$3:$C$15,2,FALSE)</f>
        <v>0.25471001996931208</v>
      </c>
      <c r="S51" s="48" t="s">
        <v>25</v>
      </c>
      <c r="T51" s="48" t="s">
        <v>51</v>
      </c>
    </row>
    <row r="52" spans="1:20" ht="14.25" thickTop="1" thickBot="1" x14ac:dyDescent="0.25">
      <c r="A52" s="48" t="s">
        <v>40</v>
      </c>
      <c r="B52" s="48" t="s">
        <v>28</v>
      </c>
      <c r="C52" s="41">
        <f>VLOOKUP($A52,'[1]LHA Rates 2020 C19 uprate'!$A$3:$D$172,3,FALSE)</f>
        <v>78.59</v>
      </c>
      <c r="D52" s="41">
        <f>VLOOKUP($A52,'[1]LHA Rates 2020 C19 uprate'!$A$3:$D$172,4,FALSE)</f>
        <v>341.49243409569277</v>
      </c>
      <c r="E52" s="41">
        <v>342.72</v>
      </c>
      <c r="F52" s="41">
        <f t="shared" si="12"/>
        <v>684.21243409569274</v>
      </c>
      <c r="G52" s="41">
        <f t="shared" si="13"/>
        <v>396.53249999999997</v>
      </c>
      <c r="H52" s="41" t="str">
        <f t="shared" si="14"/>
        <v>Eligible</v>
      </c>
      <c r="I52" s="41">
        <f t="shared" si="15"/>
        <v>287.67993409569277</v>
      </c>
      <c r="J52" s="42">
        <f>VLOOKUP(A52,'[1]Table 2'!$A$3:$B$154,2,FALSE)</f>
        <v>78.59</v>
      </c>
      <c r="K52" s="41">
        <f t="shared" si="16"/>
        <v>0</v>
      </c>
      <c r="L52" s="49">
        <f>$C52/(4.15*17.5)</f>
        <v>1.0821342512908778</v>
      </c>
      <c r="M52" s="49">
        <f>$C52/(4.15*35)</f>
        <v>0.54106712564543891</v>
      </c>
      <c r="N52" s="50"/>
      <c r="O52" s="46"/>
      <c r="P52" s="46"/>
      <c r="Q52" s="46">
        <f t="shared" si="21"/>
        <v>0.32965604026845641</v>
      </c>
      <c r="R52" s="47">
        <f>VLOOKUP(B52,[2]Sheet1!$B$3:$C$15,2,FALSE)</f>
        <v>0.3508700622168312</v>
      </c>
      <c r="S52" s="48" t="s">
        <v>25</v>
      </c>
      <c r="T52" s="48" t="s">
        <v>41</v>
      </c>
    </row>
    <row r="53" spans="1:20" ht="14.25" thickTop="1" thickBot="1" x14ac:dyDescent="0.25">
      <c r="A53" s="1" t="s">
        <v>55</v>
      </c>
      <c r="B53" s="1" t="s">
        <v>28</v>
      </c>
      <c r="C53" s="41">
        <f>VLOOKUP($A53,'[1]LHA Rates 2020 C19 uprate'!$A$3:$D$172,3,FALSE)</f>
        <v>86.5</v>
      </c>
      <c r="D53" s="41">
        <f>VLOOKUP($A53,'[1]LHA Rates 2020 C19 uprate'!$A$3:$D$172,4,FALSE)</f>
        <v>375.86328475986033</v>
      </c>
      <c r="E53" s="41">
        <v>342.72</v>
      </c>
      <c r="F53" s="41">
        <f t="shared" si="12"/>
        <v>718.58328475986036</v>
      </c>
      <c r="G53" s="41">
        <f t="shared" si="13"/>
        <v>396.53249999999997</v>
      </c>
      <c r="H53" s="41" t="str">
        <f t="shared" si="14"/>
        <v>Eligible</v>
      </c>
      <c r="I53" s="41">
        <f t="shared" si="15"/>
        <v>322.05078475986039</v>
      </c>
      <c r="J53" s="42">
        <f>VLOOKUP(A53,'[1]Table 2'!$A$3:$B$154,2,FALSE)</f>
        <v>86.5</v>
      </c>
      <c r="K53" s="41">
        <f t="shared" si="16"/>
        <v>0</v>
      </c>
      <c r="L53" s="43">
        <f t="shared" ref="L53:L84" si="22">$C53/(8.72*17.5)</f>
        <v>0.56684141546526856</v>
      </c>
      <c r="M53" s="43">
        <f t="shared" ref="M53:M84" si="23">$C53/(8.72*35)</f>
        <v>0.28342070773263428</v>
      </c>
      <c r="N53" s="44">
        <f>VLOOKUP(A53,'[1]BRMA LA Names'!$A$2:$B$153,2,FALSE)</f>
        <v>1020.1104396143827</v>
      </c>
      <c r="O53" s="45">
        <f t="shared" ref="O53:O77" si="24">(N53/4)/(8.72*17.5)</f>
        <v>1.6712163165373239</v>
      </c>
      <c r="P53" s="45">
        <f t="shared" ref="P53:P77" si="25">(N53/4)/(8.72*35)</f>
        <v>0.83560815826866197</v>
      </c>
      <c r="Q53" s="46">
        <f t="shared" si="21"/>
        <v>0.36283557046979864</v>
      </c>
      <c r="R53" s="47">
        <f>VLOOKUP(B53,[2]Sheet1!$B$3:$C$15,2,FALSE)</f>
        <v>0.3508700622168312</v>
      </c>
      <c r="S53" s="48" t="s">
        <v>25</v>
      </c>
      <c r="T53" s="48" t="s">
        <v>41</v>
      </c>
    </row>
    <row r="54" spans="1:20" ht="14.25" thickTop="1" thickBot="1" x14ac:dyDescent="0.25">
      <c r="A54" s="1" t="s">
        <v>61</v>
      </c>
      <c r="B54" s="1" t="s">
        <v>28</v>
      </c>
      <c r="C54" s="41">
        <f>VLOOKUP($A54,'[1]LHA Rates 2020 C19 uprate'!$A$3:$D$172,3,FALSE)</f>
        <v>98.96</v>
      </c>
      <c r="D54" s="41">
        <f>VLOOKUP($A54,'[1]LHA Rates 2020 C19 uprate'!$A$3:$D$172,4,FALSE)</f>
        <v>430.00497872642518</v>
      </c>
      <c r="E54" s="41">
        <v>342.72</v>
      </c>
      <c r="F54" s="41">
        <f t="shared" si="12"/>
        <v>772.72497872642521</v>
      </c>
      <c r="G54" s="41">
        <f t="shared" si="13"/>
        <v>396.53249999999997</v>
      </c>
      <c r="H54" s="41" t="str">
        <f t="shared" si="14"/>
        <v>Eligible</v>
      </c>
      <c r="I54" s="41">
        <f t="shared" si="15"/>
        <v>376.19247872642524</v>
      </c>
      <c r="J54" s="42">
        <f>VLOOKUP(A54,'[1]Table 2'!$A$3:$B$154,2,FALSE)</f>
        <v>98.96</v>
      </c>
      <c r="K54" s="41">
        <f t="shared" si="16"/>
        <v>0</v>
      </c>
      <c r="L54" s="43">
        <f t="shared" si="22"/>
        <v>0.64849279161205753</v>
      </c>
      <c r="M54" s="43">
        <f t="shared" si="23"/>
        <v>0.32424639580602876</v>
      </c>
      <c r="N54" s="44">
        <f>VLOOKUP(A54,'[1]BRMA LA Names'!$A$2:$B$153,2,FALSE)</f>
        <v>1321.8848383639283</v>
      </c>
      <c r="O54" s="45">
        <f t="shared" si="24"/>
        <v>2.1656042568216387</v>
      </c>
      <c r="P54" s="45">
        <f t="shared" si="25"/>
        <v>1.0828021284108194</v>
      </c>
      <c r="Q54" s="46">
        <f t="shared" si="21"/>
        <v>0.41510067114093957</v>
      </c>
      <c r="R54" s="47">
        <f>VLOOKUP(B54,[2]Sheet1!$B$3:$C$15,2,FALSE)</f>
        <v>0.3508700622168312</v>
      </c>
      <c r="S54" s="48" t="s">
        <v>25</v>
      </c>
      <c r="T54" s="48" t="s">
        <v>41</v>
      </c>
    </row>
    <row r="55" spans="1:20" ht="14.25" thickTop="1" thickBot="1" x14ac:dyDescent="0.25">
      <c r="A55" s="1" t="s">
        <v>78</v>
      </c>
      <c r="B55" s="1" t="s">
        <v>28</v>
      </c>
      <c r="C55" s="41">
        <f>VLOOKUP($A55,'[1]LHA Rates 2020 C19 uprate'!$A$3:$D$172,3,FALSE)</f>
        <v>78.59</v>
      </c>
      <c r="D55" s="41">
        <f>VLOOKUP($A55,'[1]LHA Rates 2020 C19 uprate'!$A$3:$D$172,4,FALSE)</f>
        <v>341.49243409569277</v>
      </c>
      <c r="E55" s="41">
        <v>342.72</v>
      </c>
      <c r="F55" s="41">
        <f t="shared" si="12"/>
        <v>684.21243409569274</v>
      </c>
      <c r="G55" s="41">
        <f t="shared" si="13"/>
        <v>396.53249999999997</v>
      </c>
      <c r="H55" s="41" t="str">
        <f t="shared" si="14"/>
        <v>Eligible</v>
      </c>
      <c r="I55" s="41">
        <f t="shared" si="15"/>
        <v>287.67993409569277</v>
      </c>
      <c r="J55" s="42">
        <f>VLOOKUP(A55,'[1]Table 2'!$A$3:$B$154,2,FALSE)</f>
        <v>78.59</v>
      </c>
      <c r="K55" s="41">
        <f t="shared" si="16"/>
        <v>0</v>
      </c>
      <c r="L55" s="43">
        <f t="shared" si="22"/>
        <v>0.51500655307994747</v>
      </c>
      <c r="M55" s="43">
        <f t="shared" si="23"/>
        <v>0.25750327653997374</v>
      </c>
      <c r="N55" s="44">
        <f>VLOOKUP(A55,'[1]BRMA LA Names'!$A$2:$B$153,2,FALSE)</f>
        <v>840.2987244485364</v>
      </c>
      <c r="O55" s="45">
        <f t="shared" si="24"/>
        <v>1.3766361802892142</v>
      </c>
      <c r="P55" s="45">
        <f t="shared" si="25"/>
        <v>0.6883180901446071</v>
      </c>
      <c r="Q55" s="46">
        <f t="shared" si="21"/>
        <v>0.32965604026845641</v>
      </c>
      <c r="R55" s="47">
        <f>VLOOKUP(B55,[2]Sheet1!$B$3:$C$15,2,FALSE)</f>
        <v>0.3508700622168312</v>
      </c>
      <c r="S55" s="48" t="s">
        <v>25</v>
      </c>
      <c r="T55" s="48" t="s">
        <v>41</v>
      </c>
    </row>
    <row r="56" spans="1:20" ht="14.25" thickTop="1" thickBot="1" x14ac:dyDescent="0.25">
      <c r="A56" s="1" t="s">
        <v>82</v>
      </c>
      <c r="B56" s="1" t="s">
        <v>28</v>
      </c>
      <c r="C56" s="41">
        <f>VLOOKUP($A56,'[1]LHA Rates 2020 C19 uprate'!$A$3:$D$172,3,FALSE)</f>
        <v>101.61</v>
      </c>
      <c r="D56" s="41">
        <f>VLOOKUP($A56,'[1]LHA Rates 2020 C19 uprate'!$A$3:$D$172,4,FALSE)</f>
        <v>441.51986548496427</v>
      </c>
      <c r="E56" s="41">
        <v>342.72</v>
      </c>
      <c r="F56" s="41">
        <f t="shared" si="12"/>
        <v>784.2398654849643</v>
      </c>
      <c r="G56" s="41">
        <f t="shared" si="13"/>
        <v>396.53249999999997</v>
      </c>
      <c r="H56" s="41" t="str">
        <f t="shared" si="14"/>
        <v>Eligible</v>
      </c>
      <c r="I56" s="41">
        <f t="shared" si="15"/>
        <v>387.70736548496433</v>
      </c>
      <c r="J56" s="42">
        <f>VLOOKUP(A56,'[1]Table 2'!$A$3:$B$154,2,FALSE)</f>
        <v>101.61</v>
      </c>
      <c r="K56" s="41">
        <f t="shared" si="16"/>
        <v>0</v>
      </c>
      <c r="L56" s="43">
        <f t="shared" si="22"/>
        <v>0.66585845347313222</v>
      </c>
      <c r="M56" s="43">
        <f t="shared" si="23"/>
        <v>0.33292922673656611</v>
      </c>
      <c r="N56" s="44">
        <f>VLOOKUP(A56,'[1]BRMA LA Names'!$A$2:$B$153,2,FALSE)</f>
        <v>1051.2047871852787</v>
      </c>
      <c r="O56" s="45">
        <f t="shared" si="24"/>
        <v>1.7221572529247684</v>
      </c>
      <c r="P56" s="45">
        <f t="shared" si="25"/>
        <v>0.8610786264623842</v>
      </c>
      <c r="Q56" s="46">
        <f t="shared" si="21"/>
        <v>0.42621644295302014</v>
      </c>
      <c r="R56" s="47">
        <f>VLOOKUP(B56,[2]Sheet1!$B$3:$C$15,2,FALSE)</f>
        <v>0.3508700622168312</v>
      </c>
      <c r="S56" s="48" t="s">
        <v>25</v>
      </c>
      <c r="T56" s="48" t="s">
        <v>41</v>
      </c>
    </row>
    <row r="57" spans="1:20" ht="14.25" thickTop="1" thickBot="1" x14ac:dyDescent="0.25">
      <c r="A57" s="1" t="s">
        <v>92</v>
      </c>
      <c r="B57" s="1" t="s">
        <v>28</v>
      </c>
      <c r="C57" s="41">
        <f>VLOOKUP($A57,'[1]LHA Rates 2020 C19 uprate'!$A$3:$D$172,3,FALSE)</f>
        <v>74.81</v>
      </c>
      <c r="D57" s="41">
        <f>VLOOKUP($A57,'[1]LHA Rates 2020 C19 uprate'!$A$3:$D$172,4,FALSE)</f>
        <v>325.06742581370122</v>
      </c>
      <c r="E57" s="41">
        <v>342.72</v>
      </c>
      <c r="F57" s="41">
        <f t="shared" si="12"/>
        <v>667.78742581370125</v>
      </c>
      <c r="G57" s="41">
        <f t="shared" si="13"/>
        <v>396.53249999999997</v>
      </c>
      <c r="H57" s="41" t="str">
        <f t="shared" si="14"/>
        <v>Eligible</v>
      </c>
      <c r="I57" s="41">
        <f t="shared" si="15"/>
        <v>271.25492581370128</v>
      </c>
      <c r="J57" s="42">
        <f>VLOOKUP(A57,'[1]Table 2'!$A$3:$B$154,2,FALSE)</f>
        <v>74.81</v>
      </c>
      <c r="K57" s="41">
        <f t="shared" si="16"/>
        <v>0</v>
      </c>
      <c r="L57" s="43">
        <f t="shared" si="22"/>
        <v>0.49023591087811264</v>
      </c>
      <c r="M57" s="43">
        <f t="shared" si="23"/>
        <v>0.24511795543905632</v>
      </c>
      <c r="N57" s="44">
        <f>VLOOKUP(A57,'[1]BRMA LA Names'!$A$2:$B$153,2,FALSE)</f>
        <v>1151.3407273235696</v>
      </c>
      <c r="O57" s="45">
        <f t="shared" si="24"/>
        <v>1.8862069582627283</v>
      </c>
      <c r="P57" s="45">
        <f t="shared" si="25"/>
        <v>0.94310347913136416</v>
      </c>
      <c r="Q57" s="46">
        <f t="shared" si="21"/>
        <v>0.31380033557046982</v>
      </c>
      <c r="R57" s="47">
        <f>VLOOKUP(B57,[2]Sheet1!$B$3:$C$15,2,FALSE)</f>
        <v>0.3508700622168312</v>
      </c>
      <c r="S57" s="48" t="s">
        <v>25</v>
      </c>
      <c r="T57" s="48" t="s">
        <v>41</v>
      </c>
    </row>
    <row r="58" spans="1:20" ht="14.25" thickTop="1" thickBot="1" x14ac:dyDescent="0.25">
      <c r="A58" s="1" t="s">
        <v>158</v>
      </c>
      <c r="B58" s="1" t="s">
        <v>28</v>
      </c>
      <c r="C58" s="41">
        <f>VLOOKUP($A58,'[1]LHA Rates 2020 C19 uprate'!$A$3:$D$172,3,FALSE)</f>
        <v>78.81</v>
      </c>
      <c r="D58" s="41">
        <f>VLOOKUP($A58,'[1]LHA Rates 2020 C19 uprate'!$A$3:$D$172,4,FALSE)</f>
        <v>342.44838695866582</v>
      </c>
      <c r="E58" s="41">
        <v>342.72</v>
      </c>
      <c r="F58" s="41">
        <f t="shared" si="12"/>
        <v>685.16838695866591</v>
      </c>
      <c r="G58" s="41">
        <f t="shared" si="13"/>
        <v>396.53249999999997</v>
      </c>
      <c r="H58" s="41" t="str">
        <f t="shared" si="14"/>
        <v>Eligible</v>
      </c>
      <c r="I58" s="41">
        <f t="shared" si="15"/>
        <v>288.63588695866594</v>
      </c>
      <c r="J58" s="42">
        <f>VLOOKUP(A58,'[1]Table 2'!$A$3:$B$154,2,FALSE)</f>
        <v>78.81</v>
      </c>
      <c r="K58" s="41">
        <f t="shared" si="16"/>
        <v>0</v>
      </c>
      <c r="L58" s="43">
        <f t="shared" si="22"/>
        <v>0.51644823066841405</v>
      </c>
      <c r="M58" s="43">
        <f t="shared" si="23"/>
        <v>0.25822411533420703</v>
      </c>
      <c r="N58" s="44">
        <f>VLOOKUP(A58,'[1]BRMA LA Names'!$A$2:$B$153,2,FALSE)</f>
        <v>824.40129704417029</v>
      </c>
      <c r="O58" s="45">
        <f t="shared" si="24"/>
        <v>1.3505919021038175</v>
      </c>
      <c r="P58" s="45">
        <f t="shared" si="25"/>
        <v>0.67529595105190876</v>
      </c>
      <c r="Q58" s="46">
        <f t="shared" si="21"/>
        <v>0.33057885906040269</v>
      </c>
      <c r="R58" s="47">
        <f>VLOOKUP(B58,[2]Sheet1!$B$3:$C$15,2,FALSE)</f>
        <v>0.3508700622168312</v>
      </c>
      <c r="S58" s="48" t="s">
        <v>25</v>
      </c>
      <c r="T58" s="48" t="s">
        <v>41</v>
      </c>
    </row>
    <row r="59" spans="1:20" ht="14.25" thickTop="1" thickBot="1" x14ac:dyDescent="0.25">
      <c r="A59" s="1" t="s">
        <v>174</v>
      </c>
      <c r="B59" s="1" t="s">
        <v>28</v>
      </c>
      <c r="C59" s="41">
        <f>VLOOKUP($A59,'[1]LHA Rates 2020 C19 uprate'!$A$3:$D$172,3,FALSE)</f>
        <v>77.44</v>
      </c>
      <c r="D59" s="41">
        <f>VLOOKUP($A59,'[1]LHA Rates 2020 C19 uprate'!$A$3:$D$172,4,FALSE)</f>
        <v>336.49540776651543</v>
      </c>
      <c r="E59" s="41">
        <v>342.72</v>
      </c>
      <c r="F59" s="41">
        <f t="shared" si="12"/>
        <v>679.21540776651545</v>
      </c>
      <c r="G59" s="41">
        <f t="shared" si="13"/>
        <v>396.53249999999997</v>
      </c>
      <c r="H59" s="41" t="str">
        <f t="shared" si="14"/>
        <v>Eligible</v>
      </c>
      <c r="I59" s="41">
        <f t="shared" si="15"/>
        <v>282.68290776651548</v>
      </c>
      <c r="J59" s="42">
        <f>VLOOKUP(A59,'[1]Table 2'!$A$3:$B$154,2,FALSE)</f>
        <v>77.44</v>
      </c>
      <c r="K59" s="41">
        <f t="shared" si="16"/>
        <v>0</v>
      </c>
      <c r="L59" s="43">
        <f t="shared" si="22"/>
        <v>0.50747051114023578</v>
      </c>
      <c r="M59" s="43">
        <f t="shared" si="23"/>
        <v>0.25373525557011789</v>
      </c>
      <c r="N59" s="44">
        <f>VLOOKUP(A59,'[1]BRMA LA Names'!$A$2:$B$153,2,FALSE)</f>
        <v>805.11111891136341</v>
      </c>
      <c r="O59" s="45">
        <f t="shared" si="24"/>
        <v>1.318989382227004</v>
      </c>
      <c r="P59" s="45">
        <f t="shared" si="25"/>
        <v>0.65949469111350201</v>
      </c>
      <c r="Q59" s="46">
        <f t="shared" si="21"/>
        <v>0.32483221476510066</v>
      </c>
      <c r="R59" s="47">
        <f>VLOOKUP(B59,[2]Sheet1!$B$3:$C$15,2,FALSE)</f>
        <v>0.3508700622168312</v>
      </c>
      <c r="S59" s="48" t="s">
        <v>25</v>
      </c>
      <c r="T59" s="48" t="s">
        <v>41</v>
      </c>
    </row>
    <row r="60" spans="1:20" ht="14.25" thickTop="1" thickBot="1" x14ac:dyDescent="0.25">
      <c r="A60" s="1" t="s">
        <v>182</v>
      </c>
      <c r="B60" s="1" t="s">
        <v>28</v>
      </c>
      <c r="C60" s="41">
        <f>VLOOKUP($A60,'[1]LHA Rates 2020 C19 uprate'!$A$3:$D$172,3,FALSE)</f>
        <v>74.790000000000006</v>
      </c>
      <c r="D60" s="41">
        <f>VLOOKUP($A60,'[1]LHA Rates 2020 C19 uprate'!$A$3:$D$172,4,FALSE)</f>
        <v>324.98052100797639</v>
      </c>
      <c r="E60" s="41">
        <v>342.72</v>
      </c>
      <c r="F60" s="41">
        <f t="shared" si="12"/>
        <v>667.70052100797648</v>
      </c>
      <c r="G60" s="41">
        <f t="shared" si="13"/>
        <v>396.53249999999997</v>
      </c>
      <c r="H60" s="41" t="str">
        <f t="shared" si="14"/>
        <v>Eligible</v>
      </c>
      <c r="I60" s="41">
        <f t="shared" si="15"/>
        <v>271.16802100797651</v>
      </c>
      <c r="J60" s="42">
        <f>VLOOKUP(A60,'[1]Table 2'!$A$3:$B$154,2,FALSE)</f>
        <v>74.790000000000006</v>
      </c>
      <c r="K60" s="41">
        <f t="shared" si="16"/>
        <v>0</v>
      </c>
      <c r="L60" s="43">
        <f t="shared" si="22"/>
        <v>0.49010484927916115</v>
      </c>
      <c r="M60" s="43">
        <f t="shared" si="23"/>
        <v>0.24505242463958057</v>
      </c>
      <c r="N60" s="44">
        <f>VLOOKUP(A60,'[1]BRMA LA Names'!$A$2:$B$153,2,FALSE)</f>
        <v>872.47636594154733</v>
      </c>
      <c r="O60" s="45">
        <f t="shared" si="24"/>
        <v>1.4293518445962439</v>
      </c>
      <c r="P60" s="45">
        <f t="shared" si="25"/>
        <v>0.71467592229812194</v>
      </c>
      <c r="Q60" s="46">
        <f t="shared" si="21"/>
        <v>0.31371644295302015</v>
      </c>
      <c r="R60" s="47">
        <f>VLOOKUP(B60,[2]Sheet1!$B$3:$C$15,2,FALSE)</f>
        <v>0.3508700622168312</v>
      </c>
      <c r="S60" s="48" t="s">
        <v>25</v>
      </c>
      <c r="T60" s="48" t="s">
        <v>41</v>
      </c>
    </row>
    <row r="61" spans="1:20" ht="14.25" thickTop="1" thickBot="1" x14ac:dyDescent="0.25">
      <c r="A61" s="1" t="s">
        <v>198</v>
      </c>
      <c r="B61" s="1" t="s">
        <v>28</v>
      </c>
      <c r="C61" s="41">
        <f>VLOOKUP($A61,'[1]LHA Rates 2020 C19 uprate'!$A$3:$D$172,3,FALSE)</f>
        <v>83.5</v>
      </c>
      <c r="D61" s="41">
        <f>VLOOKUP($A61,'[1]LHA Rates 2020 C19 uprate'!$A$3:$D$172,4,FALSE)</f>
        <v>362.82756390113684</v>
      </c>
      <c r="E61" s="41">
        <v>342.72</v>
      </c>
      <c r="F61" s="41">
        <f t="shared" si="12"/>
        <v>705.54756390113687</v>
      </c>
      <c r="G61" s="41">
        <f t="shared" si="13"/>
        <v>396.53249999999997</v>
      </c>
      <c r="H61" s="41" t="str">
        <f t="shared" si="14"/>
        <v>Eligible</v>
      </c>
      <c r="I61" s="41">
        <f t="shared" si="15"/>
        <v>309.0150639011369</v>
      </c>
      <c r="J61" s="42">
        <f>VLOOKUP(A61,'[1]Table 2'!$A$3:$B$154,2,FALSE)</f>
        <v>83.5</v>
      </c>
      <c r="K61" s="41">
        <f t="shared" si="16"/>
        <v>0</v>
      </c>
      <c r="L61" s="43">
        <f t="shared" si="22"/>
        <v>0.54718217562254257</v>
      </c>
      <c r="M61" s="43">
        <f t="shared" si="23"/>
        <v>0.27359108781127128</v>
      </c>
      <c r="N61" s="44">
        <f>VLOOKUP(A61,'[1]BRMA LA Names'!$A$2:$B$153,2,FALSE)</f>
        <v>960.64671549615741</v>
      </c>
      <c r="O61" s="45">
        <f t="shared" si="24"/>
        <v>1.5737986820055001</v>
      </c>
      <c r="P61" s="45">
        <f t="shared" si="25"/>
        <v>0.78689934100275005</v>
      </c>
      <c r="Q61" s="46">
        <f t="shared" si="21"/>
        <v>0.35025167785234901</v>
      </c>
      <c r="R61" s="47">
        <f>VLOOKUP(B61,[2]Sheet1!$B$3:$C$15,2,FALSE)</f>
        <v>0.3508700622168312</v>
      </c>
      <c r="S61" s="48" t="s">
        <v>25</v>
      </c>
      <c r="T61" s="48" t="s">
        <v>41</v>
      </c>
    </row>
    <row r="62" spans="1:20" ht="14.25" thickTop="1" thickBot="1" x14ac:dyDescent="0.25">
      <c r="A62" s="1" t="s">
        <v>203</v>
      </c>
      <c r="B62" s="1" t="s">
        <v>28</v>
      </c>
      <c r="C62" s="41">
        <f>VLOOKUP($A62,'[1]LHA Rates 2020 C19 uprate'!$A$3:$D$172,3,FALSE)</f>
        <v>71.5</v>
      </c>
      <c r="D62" s="41">
        <f>VLOOKUP($A62,'[1]LHA Rates 2020 C19 uprate'!$A$3:$D$172,4,FALSE)</f>
        <v>310.68468046624292</v>
      </c>
      <c r="E62" s="41">
        <v>342.72</v>
      </c>
      <c r="F62" s="41">
        <f t="shared" si="12"/>
        <v>653.40468046624301</v>
      </c>
      <c r="G62" s="41">
        <f t="shared" si="13"/>
        <v>396.53249999999997</v>
      </c>
      <c r="H62" s="41" t="str">
        <f t="shared" si="14"/>
        <v>Eligible</v>
      </c>
      <c r="I62" s="41">
        <f t="shared" si="15"/>
        <v>256.87218046624304</v>
      </c>
      <c r="J62" s="42">
        <f>VLOOKUP(A62,'[1]Table 2'!$A$3:$B$154,2,FALSE)</f>
        <v>71.5</v>
      </c>
      <c r="K62" s="41">
        <f t="shared" si="16"/>
        <v>0</v>
      </c>
      <c r="L62" s="43">
        <f t="shared" si="22"/>
        <v>0.4685452162516382</v>
      </c>
      <c r="M62" s="43">
        <f t="shared" si="23"/>
        <v>0.2342726081258191</v>
      </c>
      <c r="N62" s="44">
        <f>VLOOKUP(A62,'[1]BRMA LA Names'!$A$2:$B$153,2,FALSE)</f>
        <v>746.74932360973014</v>
      </c>
      <c r="O62" s="45">
        <f t="shared" si="24"/>
        <v>1.2233770046030963</v>
      </c>
      <c r="P62" s="45">
        <f t="shared" si="25"/>
        <v>0.61168850230154814</v>
      </c>
      <c r="Q62" s="46">
        <f t="shared" si="21"/>
        <v>0.29991610738255031</v>
      </c>
      <c r="R62" s="47">
        <f>VLOOKUP(B62,[2]Sheet1!$B$3:$C$15,2,FALSE)</f>
        <v>0.3508700622168312</v>
      </c>
      <c r="S62" s="48" t="s">
        <v>25</v>
      </c>
      <c r="T62" s="48" t="s">
        <v>41</v>
      </c>
    </row>
    <row r="63" spans="1:20" ht="14.25" thickTop="1" thickBot="1" x14ac:dyDescent="0.25">
      <c r="A63" s="55" t="s">
        <v>71</v>
      </c>
      <c r="B63" s="55" t="s">
        <v>47</v>
      </c>
      <c r="C63" s="56">
        <f>VLOOKUP($A63,'[1]LHA Rates 2020 C19 uprate'!$A$3:$D$172,3,FALSE)</f>
        <v>82.85</v>
      </c>
      <c r="D63" s="56">
        <f>VLOOKUP($A63,'[1]LHA Rates 2020 C19 uprate'!$A$3:$D$172,4,FALSE)</f>
        <v>360.00315771508008</v>
      </c>
      <c r="E63" s="56">
        <v>342.72</v>
      </c>
      <c r="F63" s="56">
        <f t="shared" si="12"/>
        <v>702.72315771508011</v>
      </c>
      <c r="G63" s="56">
        <f t="shared" si="13"/>
        <v>396.53249999999997</v>
      </c>
      <c r="H63" s="56" t="str">
        <f t="shared" si="14"/>
        <v>Eligible</v>
      </c>
      <c r="I63" s="56">
        <f t="shared" si="15"/>
        <v>306.19065771508014</v>
      </c>
      <c r="J63" s="57">
        <f>VLOOKUP(A63,'[1]Table 2'!$A$3:$B$154,2,FALSE)</f>
        <v>82.85</v>
      </c>
      <c r="K63" s="56">
        <f t="shared" si="16"/>
        <v>0</v>
      </c>
      <c r="L63" s="58">
        <f t="shared" si="22"/>
        <v>0.5429226736566185</v>
      </c>
      <c r="M63" s="58">
        <f t="shared" si="23"/>
        <v>0.27146133682830925</v>
      </c>
      <c r="N63" s="59">
        <f>VLOOKUP(A63,'[1]BRMA LA Names'!$A$2:$B$153,2,FALSE)</f>
        <v>647.23982868090059</v>
      </c>
      <c r="O63" s="60">
        <f t="shared" si="24"/>
        <v>1.0603535856502302</v>
      </c>
      <c r="P63" s="60">
        <f t="shared" si="25"/>
        <v>0.5301767928251151</v>
      </c>
      <c r="Q63" s="60">
        <f t="shared" si="21"/>
        <v>0.34752516778523485</v>
      </c>
      <c r="R63" s="60">
        <f>VLOOKUP(B63,[2]Sheet1!$B$3:$C$15,2,FALSE)</f>
        <v>0.35227920610439672</v>
      </c>
      <c r="S63" s="61" t="s">
        <v>25</v>
      </c>
      <c r="T63" s="61" t="s">
        <v>72</v>
      </c>
    </row>
    <row r="64" spans="1:20" ht="14.25" thickTop="1" thickBot="1" x14ac:dyDescent="0.25">
      <c r="A64" s="1" t="s">
        <v>27</v>
      </c>
      <c r="B64" s="48" t="s">
        <v>28</v>
      </c>
      <c r="C64" s="41">
        <f>VLOOKUP($A64,'[1]LHA Rates 2020 C19 uprate'!$A$3:$D$172,3,FALSE)</f>
        <v>78</v>
      </c>
      <c r="D64" s="41">
        <f>VLOOKUP($A64,'[1]LHA Rates 2020 C19 uprate'!$A$3:$D$172,4,FALSE)</f>
        <v>338.92874232681049</v>
      </c>
      <c r="E64" s="41">
        <v>342.72</v>
      </c>
      <c r="F64" s="41">
        <f t="shared" si="12"/>
        <v>681.64874232681052</v>
      </c>
      <c r="G64" s="41">
        <f t="shared" si="13"/>
        <v>396.53249999999997</v>
      </c>
      <c r="H64" s="41" t="str">
        <f t="shared" si="14"/>
        <v>Eligible</v>
      </c>
      <c r="I64" s="41">
        <f t="shared" si="15"/>
        <v>285.11624232681055</v>
      </c>
      <c r="J64" s="42">
        <f>VLOOKUP(A64,'[1]Table 2'!$A$3:$B$154,2,FALSE)</f>
        <v>78</v>
      </c>
      <c r="K64" s="41">
        <f t="shared" si="16"/>
        <v>0</v>
      </c>
      <c r="L64" s="43">
        <f t="shared" si="22"/>
        <v>0.51114023591087798</v>
      </c>
      <c r="M64" s="43">
        <f t="shared" si="23"/>
        <v>0.25557011795543899</v>
      </c>
      <c r="N64" s="44">
        <f>VLOOKUP(A64,'[1]BRMA LA Names'!$A$2:$B$153,2,FALSE)</f>
        <v>787.71144825436704</v>
      </c>
      <c r="O64" s="45">
        <f t="shared" si="24"/>
        <v>1.2904840240078095</v>
      </c>
      <c r="P64" s="45">
        <f t="shared" si="25"/>
        <v>0.64524201200390474</v>
      </c>
      <c r="Q64" s="46">
        <f t="shared" si="21"/>
        <v>0.32718120805369127</v>
      </c>
      <c r="R64" s="47">
        <f>VLOOKUP(B64,[2]Sheet1!$B$3:$C$15,2,FALSE)</f>
        <v>0.3508700622168312</v>
      </c>
      <c r="S64" s="1"/>
      <c r="T64" s="1"/>
    </row>
    <row r="65" spans="1:20" ht="14.25" thickTop="1" thickBot="1" x14ac:dyDescent="0.25">
      <c r="A65" s="48" t="s">
        <v>29</v>
      </c>
      <c r="B65" s="48" t="s">
        <v>28</v>
      </c>
      <c r="C65" s="41">
        <f>VLOOKUP($A65,'[1]LHA Rates 2020 C19 uprate'!$A$3:$D$172,3,FALSE)</f>
        <v>78.59</v>
      </c>
      <c r="D65" s="41">
        <f>VLOOKUP($A65,'[1]LHA Rates 2020 C19 uprate'!$A$3:$D$172,4,FALSE)</f>
        <v>341.49243409569277</v>
      </c>
      <c r="E65" s="41">
        <v>342.72</v>
      </c>
      <c r="F65" s="41">
        <f t="shared" si="12"/>
        <v>684.21243409569274</v>
      </c>
      <c r="G65" s="41">
        <f t="shared" si="13"/>
        <v>396.53249999999997</v>
      </c>
      <c r="H65" s="41" t="str">
        <f t="shared" si="14"/>
        <v>Eligible</v>
      </c>
      <c r="I65" s="41">
        <f t="shared" si="15"/>
        <v>287.67993409569277</v>
      </c>
      <c r="J65" s="42">
        <f>VLOOKUP(A65,'[1]Table 2'!$A$3:$B$154,2,FALSE)</f>
        <v>78.59</v>
      </c>
      <c r="K65" s="41">
        <f t="shared" si="16"/>
        <v>0</v>
      </c>
      <c r="L65" s="43">
        <f t="shared" si="22"/>
        <v>0.51500655307994747</v>
      </c>
      <c r="M65" s="43">
        <f t="shared" si="23"/>
        <v>0.25750327653997374</v>
      </c>
      <c r="N65" s="44">
        <f>VLOOKUP(A65,'[1]BRMA LA Names'!$A$2:$B$153,2,FALSE)</f>
        <v>1141.0883610962894</v>
      </c>
      <c r="O65" s="45">
        <f t="shared" si="24"/>
        <v>1.8694108143779313</v>
      </c>
      <c r="P65" s="45">
        <f t="shared" si="25"/>
        <v>0.93470540718896566</v>
      </c>
      <c r="Q65" s="46">
        <f t="shared" si="21"/>
        <v>0.32965604026845641</v>
      </c>
      <c r="R65" s="47">
        <f>VLOOKUP(B65,[2]Sheet1!$B$3:$C$15,2,FALSE)</f>
        <v>0.3508700622168312</v>
      </c>
      <c r="S65" s="1"/>
      <c r="T65" s="1"/>
    </row>
    <row r="66" spans="1:20" ht="16.5" thickTop="1" thickBot="1" x14ac:dyDescent="0.3">
      <c r="A66" s="51" t="s">
        <v>43</v>
      </c>
      <c r="B66" s="48" t="s">
        <v>44</v>
      </c>
      <c r="C66" s="41">
        <f>VLOOKUP($A66,'[1]LHA Rates 2020 C19 uprate'!$A$3:$D$172,3,FALSE)</f>
        <v>105.82</v>
      </c>
      <c r="D66" s="41">
        <f>VLOOKUP($A66,'[1]LHA Rates 2020 C19 uprate'!$A$3:$D$172,4,FALSE)</f>
        <v>459.81332709003954</v>
      </c>
      <c r="E66" s="41">
        <v>342.72</v>
      </c>
      <c r="F66" s="41">
        <f t="shared" si="12"/>
        <v>802.53332709003962</v>
      </c>
      <c r="G66" s="41">
        <f t="shared" si="13"/>
        <v>396.53249999999997</v>
      </c>
      <c r="H66" s="41" t="str">
        <f t="shared" si="14"/>
        <v>Eligible</v>
      </c>
      <c r="I66" s="41">
        <f t="shared" si="15"/>
        <v>406.00082709003965</v>
      </c>
      <c r="J66" s="42">
        <f>VLOOKUP(A66,'[1]Table 2'!$A$3:$B$154,2,FALSE)</f>
        <v>105.82</v>
      </c>
      <c r="K66" s="41">
        <f t="shared" si="16"/>
        <v>0</v>
      </c>
      <c r="L66" s="43">
        <f t="shared" si="22"/>
        <v>0.69344692005242448</v>
      </c>
      <c r="M66" s="43">
        <f t="shared" si="23"/>
        <v>0.34672346002621224</v>
      </c>
      <c r="N66" s="44">
        <f>VLOOKUP(A66,'[1]BRMA LA Names'!$A$2:$B$153,2,FALSE)</f>
        <v>1320</v>
      </c>
      <c r="O66" s="45">
        <f t="shared" si="24"/>
        <v>2.1625163826998688</v>
      </c>
      <c r="P66" s="45">
        <f t="shared" si="25"/>
        <v>1.0812581913499344</v>
      </c>
      <c r="Q66" s="46">
        <f t="shared" si="21"/>
        <v>0.44387583892617444</v>
      </c>
      <c r="R66" s="47">
        <f>VLOOKUP(B66,[2]Sheet1!$B$3:$C$15,2,FALSE)</f>
        <v>0.31126051422229023</v>
      </c>
      <c r="S66" s="1"/>
      <c r="T66" s="1"/>
    </row>
    <row r="67" spans="1:20" ht="14.25" thickTop="1" thickBot="1" x14ac:dyDescent="0.25">
      <c r="A67" s="1" t="s">
        <v>46</v>
      </c>
      <c r="B67" s="48" t="s">
        <v>47</v>
      </c>
      <c r="C67" s="41">
        <f>VLOOKUP($A67,'[1]LHA Rates 2020 C19 uprate'!$A$3:$D$172,3,FALSE)</f>
        <v>79.569999999999993</v>
      </c>
      <c r="D67" s="41">
        <f>VLOOKUP($A67,'[1]LHA Rates 2020 C19 uprate'!$A$3:$D$172,4,FALSE)</f>
        <v>345.75076957620905</v>
      </c>
      <c r="E67" s="41">
        <v>342.72</v>
      </c>
      <c r="F67" s="41">
        <f t="shared" ref="F67:F98" si="26">D67+E67</f>
        <v>688.47076957620902</v>
      </c>
      <c r="G67" s="41">
        <f t="shared" ref="G67:G98" si="27">($AB$7*0.63)</f>
        <v>396.53249999999997</v>
      </c>
      <c r="H67" s="41" t="str">
        <f t="shared" ref="H67:H98" si="28">IF(F67&gt;G67,"Eligible","Not Elibilbe")</f>
        <v>Eligible</v>
      </c>
      <c r="I67" s="41">
        <f t="shared" ref="I67:I98" si="29">F67-G67</f>
        <v>291.93826957620905</v>
      </c>
      <c r="J67" s="42">
        <f>VLOOKUP(A67,'[1]Table 2'!$A$3:$B$154,2,FALSE)</f>
        <v>79.569999999999993</v>
      </c>
      <c r="K67" s="41">
        <f t="shared" ref="K67:K98" si="30">C67-J67</f>
        <v>0</v>
      </c>
      <c r="L67" s="43">
        <f t="shared" si="22"/>
        <v>0.52142857142857135</v>
      </c>
      <c r="M67" s="43">
        <f t="shared" si="23"/>
        <v>0.26071428571428568</v>
      </c>
      <c r="N67" s="44">
        <f>VLOOKUP(A67,'[1]BRMA LA Names'!$A$2:$B$153,2,FALSE)</f>
        <v>826.80813845463535</v>
      </c>
      <c r="O67" s="45">
        <f t="shared" si="24"/>
        <v>1.3545349581497956</v>
      </c>
      <c r="P67" s="45">
        <f t="shared" si="25"/>
        <v>0.67726747907489782</v>
      </c>
      <c r="Q67" s="46">
        <f t="shared" ref="Q67:Q98" si="31">$C67/$Z$1</f>
        <v>0.3337667785234899</v>
      </c>
      <c r="R67" s="47">
        <f>VLOOKUP(B67,[2]Sheet1!$B$3:$C$15,2,FALSE)</f>
        <v>0.35227920610439672</v>
      </c>
      <c r="S67" s="1"/>
      <c r="T67" s="1"/>
    </row>
    <row r="68" spans="1:20" ht="14.25" thickTop="1" thickBot="1" x14ac:dyDescent="0.25">
      <c r="A68" s="1" t="s">
        <v>53</v>
      </c>
      <c r="B68" s="48" t="s">
        <v>50</v>
      </c>
      <c r="C68" s="41">
        <f>VLOOKUP($A68,'[1]LHA Rates 2020 C19 uprate'!$A$3:$D$172,3,FALSE)</f>
        <v>60.18</v>
      </c>
      <c r="D68" s="41">
        <f>VLOOKUP($A68,'[1]LHA Rates 2020 C19 uprate'!$A$3:$D$172,4,FALSE)</f>
        <v>261.49656042599304</v>
      </c>
      <c r="E68" s="41">
        <v>342.72</v>
      </c>
      <c r="F68" s="41">
        <f t="shared" si="26"/>
        <v>604.21656042599307</v>
      </c>
      <c r="G68" s="41">
        <f t="shared" si="27"/>
        <v>396.53249999999997</v>
      </c>
      <c r="H68" s="41" t="str">
        <f t="shared" si="28"/>
        <v>Eligible</v>
      </c>
      <c r="I68" s="41">
        <f t="shared" si="29"/>
        <v>207.6840604259931</v>
      </c>
      <c r="J68" s="42">
        <f>VLOOKUP(A68,'[1]Table 2'!$A$3:$B$154,2,FALSE)</f>
        <v>60.18</v>
      </c>
      <c r="K68" s="41">
        <f t="shared" si="30"/>
        <v>0</v>
      </c>
      <c r="L68" s="43">
        <f t="shared" si="22"/>
        <v>0.39436435124508512</v>
      </c>
      <c r="M68" s="43">
        <f t="shared" si="23"/>
        <v>0.19718217562254256</v>
      </c>
      <c r="N68" s="44">
        <f>VLOOKUP(A68,'[1]BRMA LA Names'!$A$2:$B$153,2,FALSE)</f>
        <v>560.86184309933481</v>
      </c>
      <c r="O68" s="45">
        <f t="shared" si="24"/>
        <v>0.91884312434360205</v>
      </c>
      <c r="P68" s="45">
        <f t="shared" si="25"/>
        <v>0.45942156217180102</v>
      </c>
      <c r="Q68" s="46">
        <f t="shared" si="31"/>
        <v>0.25243288590604024</v>
      </c>
      <c r="R68" s="47">
        <f>VLOOKUP(B68,[2]Sheet1!$B$3:$C$15,2,FALSE)</f>
        <v>0.26242329205386095</v>
      </c>
      <c r="S68" s="1"/>
      <c r="T68" s="1"/>
    </row>
    <row r="69" spans="1:20" ht="14.25" thickTop="1" thickBot="1" x14ac:dyDescent="0.25">
      <c r="A69" s="1" t="s">
        <v>56</v>
      </c>
      <c r="B69" s="1" t="s">
        <v>57</v>
      </c>
      <c r="C69" s="41">
        <f>VLOOKUP($A69,'[1]LHA Rates 2020 C19 uprate'!$A$3:$D$172,3,FALSE)</f>
        <v>66.739999999999995</v>
      </c>
      <c r="D69" s="41">
        <f>VLOOKUP($A69,'[1]LHA Rates 2020 C19 uprate'!$A$3:$D$172,4,FALSE)</f>
        <v>290.00133670373498</v>
      </c>
      <c r="E69" s="41">
        <v>342.72</v>
      </c>
      <c r="F69" s="41">
        <f t="shared" si="26"/>
        <v>632.72133670373501</v>
      </c>
      <c r="G69" s="41">
        <f t="shared" si="27"/>
        <v>396.53249999999997</v>
      </c>
      <c r="H69" s="41" t="str">
        <f t="shared" si="28"/>
        <v>Eligible</v>
      </c>
      <c r="I69" s="41">
        <f t="shared" si="29"/>
        <v>236.18883670373503</v>
      </c>
      <c r="J69" s="42">
        <f>VLOOKUP(A69,'[1]Table 2'!$A$3:$B$154,2,FALSE)</f>
        <v>66.739999999999995</v>
      </c>
      <c r="K69" s="41">
        <f t="shared" si="30"/>
        <v>0</v>
      </c>
      <c r="L69" s="43">
        <f t="shared" si="22"/>
        <v>0.43735255570117948</v>
      </c>
      <c r="M69" s="43">
        <f t="shared" si="23"/>
        <v>0.21867627785058974</v>
      </c>
      <c r="N69" s="44">
        <f>VLOOKUP(A69,'[1]BRMA LA Names'!$A$2:$B$153,2,FALSE)</f>
        <v>575.02436292289804</v>
      </c>
      <c r="O69" s="45">
        <f t="shared" si="24"/>
        <v>0.94204515550933476</v>
      </c>
      <c r="P69" s="45">
        <f t="shared" si="25"/>
        <v>0.47102257775466738</v>
      </c>
      <c r="Q69" s="46">
        <f t="shared" si="31"/>
        <v>0.27994966442953018</v>
      </c>
      <c r="R69" s="47">
        <f>VLOOKUP(B69,[2]Sheet1!$B$3:$C$15,2,FALSE)</f>
        <v>0.23497217960382227</v>
      </c>
      <c r="S69" s="1"/>
      <c r="T69" s="1"/>
    </row>
    <row r="70" spans="1:20" ht="14.25" thickTop="1" thickBot="1" x14ac:dyDescent="0.25">
      <c r="A70" s="1" t="s">
        <v>58</v>
      </c>
      <c r="B70" s="1" t="s">
        <v>44</v>
      </c>
      <c r="C70" s="41">
        <f>VLOOKUP($A70,'[1]LHA Rates 2020 C19 uprate'!$A$3:$D$172,3,FALSE)</f>
        <v>76.5</v>
      </c>
      <c r="D70" s="41">
        <f>VLOOKUP($A70,'[1]LHA Rates 2020 C19 uprate'!$A$3:$D$172,4,FALSE)</f>
        <v>332.41088189744875</v>
      </c>
      <c r="E70" s="41">
        <v>342.72</v>
      </c>
      <c r="F70" s="41">
        <f t="shared" si="26"/>
        <v>675.13088189744872</v>
      </c>
      <c r="G70" s="41">
        <f t="shared" si="27"/>
        <v>396.53249999999997</v>
      </c>
      <c r="H70" s="41" t="str">
        <f t="shared" si="28"/>
        <v>Eligible</v>
      </c>
      <c r="I70" s="41">
        <f t="shared" si="29"/>
        <v>278.59838189744875</v>
      </c>
      <c r="J70" s="42">
        <f>VLOOKUP(A70,'[1]Table 2'!$A$3:$B$154,2,FALSE)</f>
        <v>76.5</v>
      </c>
      <c r="K70" s="41">
        <f t="shared" si="30"/>
        <v>0</v>
      </c>
      <c r="L70" s="43">
        <f t="shared" si="22"/>
        <v>0.50131061598951498</v>
      </c>
      <c r="M70" s="43">
        <f t="shared" si="23"/>
        <v>0.25065530799475749</v>
      </c>
      <c r="N70" s="44">
        <f>VLOOKUP(A70,'[1]BRMA LA Names'!$A$2:$B$153,2,FALSE)</f>
        <v>876.42637892447522</v>
      </c>
      <c r="O70" s="45">
        <f t="shared" si="24"/>
        <v>1.4358230323140155</v>
      </c>
      <c r="P70" s="45">
        <f t="shared" si="25"/>
        <v>0.71791151615700777</v>
      </c>
      <c r="Q70" s="46">
        <f t="shared" si="31"/>
        <v>0.32088926174496646</v>
      </c>
      <c r="R70" s="47">
        <f>VLOOKUP(B70,[2]Sheet1!$B$3:$C$15,2,FALSE)</f>
        <v>0.31126051422229023</v>
      </c>
      <c r="S70" s="1"/>
      <c r="T70" s="1"/>
    </row>
    <row r="71" spans="1:20" ht="14.25" thickTop="1" thickBot="1" x14ac:dyDescent="0.25">
      <c r="A71" s="48" t="s">
        <v>64</v>
      </c>
      <c r="B71" s="1" t="s">
        <v>47</v>
      </c>
      <c r="C71" s="41">
        <f>VLOOKUP($A71,'[1]LHA Rates 2020 C19 uprate'!$A$3:$D$172,3,FALSE)</f>
        <v>82.85</v>
      </c>
      <c r="D71" s="41">
        <f>VLOOKUP($A71,'[1]LHA Rates 2020 C19 uprate'!$A$3:$D$172,4,FALSE)</f>
        <v>360.00315771508008</v>
      </c>
      <c r="E71" s="41">
        <v>342.72</v>
      </c>
      <c r="F71" s="41">
        <f t="shared" si="26"/>
        <v>702.72315771508011</v>
      </c>
      <c r="G71" s="41">
        <f t="shared" si="27"/>
        <v>396.53249999999997</v>
      </c>
      <c r="H71" s="41" t="str">
        <f t="shared" si="28"/>
        <v>Eligible</v>
      </c>
      <c r="I71" s="41">
        <f t="shared" si="29"/>
        <v>306.19065771508014</v>
      </c>
      <c r="J71" s="42">
        <f>VLOOKUP(A71,'[1]Table 2'!$A$3:$B$154,2,FALSE)</f>
        <v>82.85</v>
      </c>
      <c r="K71" s="41">
        <f t="shared" si="30"/>
        <v>0</v>
      </c>
      <c r="L71" s="43">
        <f t="shared" si="22"/>
        <v>0.5429226736566185</v>
      </c>
      <c r="M71" s="43">
        <f t="shared" si="23"/>
        <v>0.27146133682830925</v>
      </c>
      <c r="N71" s="44">
        <f>VLOOKUP(A71,'[1]BRMA LA Names'!$A$2:$B$153,2,FALSE)</f>
        <v>825.82323689287875</v>
      </c>
      <c r="O71" s="45">
        <f t="shared" si="24"/>
        <v>1.3529214234811249</v>
      </c>
      <c r="P71" s="45">
        <f t="shared" si="25"/>
        <v>0.67646071174056244</v>
      </c>
      <c r="Q71" s="46">
        <f t="shared" si="31"/>
        <v>0.34752516778523485</v>
      </c>
      <c r="R71" s="47">
        <f>VLOOKUP(B71,[2]Sheet1!$B$3:$C$15,2,FALSE)</f>
        <v>0.35227920610439672</v>
      </c>
      <c r="S71" s="1"/>
      <c r="T71" s="1"/>
    </row>
    <row r="72" spans="1:20" ht="14.25" thickTop="1" thickBot="1" x14ac:dyDescent="0.25">
      <c r="A72" s="1" t="s">
        <v>65</v>
      </c>
      <c r="B72" s="1" t="s">
        <v>47</v>
      </c>
      <c r="C72" s="41">
        <f>VLOOKUP($A72,'[1]LHA Rates 2020 C19 uprate'!$A$3:$D$172,3,FALSE)</f>
        <v>97</v>
      </c>
      <c r="D72" s="41">
        <f>VLOOKUP($A72,'[1]LHA Rates 2020 C19 uprate'!$A$3:$D$172,4,FALSE)</f>
        <v>421.48830776539251</v>
      </c>
      <c r="E72" s="41">
        <v>342.72</v>
      </c>
      <c r="F72" s="41">
        <f t="shared" si="26"/>
        <v>764.20830776539253</v>
      </c>
      <c r="G72" s="41">
        <f t="shared" si="27"/>
        <v>396.53249999999997</v>
      </c>
      <c r="H72" s="41" t="str">
        <f t="shared" si="28"/>
        <v>Eligible</v>
      </c>
      <c r="I72" s="41">
        <f t="shared" si="29"/>
        <v>367.67580776539256</v>
      </c>
      <c r="J72" s="42">
        <f>VLOOKUP(A72,'[1]Table 2'!$A$3:$B$154,2,FALSE)</f>
        <v>97</v>
      </c>
      <c r="K72" s="41">
        <f t="shared" si="30"/>
        <v>0</v>
      </c>
      <c r="L72" s="43">
        <f t="shared" si="22"/>
        <v>0.63564875491480988</v>
      </c>
      <c r="M72" s="43">
        <f t="shared" si="23"/>
        <v>0.31782437745740494</v>
      </c>
      <c r="N72" s="44">
        <f>VLOOKUP(A72,'[1]BRMA LA Names'!$A$2:$B$153,2,FALSE)</f>
        <v>1220.3134228057845</v>
      </c>
      <c r="O72" s="45">
        <f t="shared" si="24"/>
        <v>1.9992028551864094</v>
      </c>
      <c r="P72" s="45">
        <f t="shared" si="25"/>
        <v>0.99960142759320469</v>
      </c>
      <c r="Q72" s="46">
        <f t="shared" si="31"/>
        <v>0.40687919463087246</v>
      </c>
      <c r="R72" s="47">
        <f>VLOOKUP(B72,[2]Sheet1!$B$3:$C$15,2,FALSE)</f>
        <v>0.35227920610439672</v>
      </c>
      <c r="S72" s="1"/>
      <c r="T72" s="1"/>
    </row>
    <row r="73" spans="1:20" ht="14.25" thickTop="1" thickBot="1" x14ac:dyDescent="0.25">
      <c r="A73" s="1" t="s">
        <v>66</v>
      </c>
      <c r="B73" s="1" t="s">
        <v>28</v>
      </c>
      <c r="C73" s="41">
        <f>VLOOKUP($A73,'[1]LHA Rates 2020 C19 uprate'!$A$3:$D$172,3,FALSE)</f>
        <v>78.59</v>
      </c>
      <c r="D73" s="41">
        <f>VLOOKUP($A73,'[1]LHA Rates 2020 C19 uprate'!$A$3:$D$172,4,FALSE)</f>
        <v>341.49243409569277</v>
      </c>
      <c r="E73" s="41">
        <v>342.72</v>
      </c>
      <c r="F73" s="41">
        <f t="shared" si="26"/>
        <v>684.21243409569274</v>
      </c>
      <c r="G73" s="41">
        <f t="shared" si="27"/>
        <v>396.53249999999997</v>
      </c>
      <c r="H73" s="41" t="str">
        <f t="shared" si="28"/>
        <v>Eligible</v>
      </c>
      <c r="I73" s="41">
        <f t="shared" si="29"/>
        <v>287.67993409569277</v>
      </c>
      <c r="J73" s="42">
        <f>VLOOKUP(A73,'[1]Table 2'!$A$3:$B$154,2,FALSE)</f>
        <v>78.59</v>
      </c>
      <c r="K73" s="41">
        <f t="shared" si="30"/>
        <v>0</v>
      </c>
      <c r="L73" s="43">
        <f t="shared" si="22"/>
        <v>0.51500655307994747</v>
      </c>
      <c r="M73" s="43">
        <f t="shared" si="23"/>
        <v>0.25750327653997374</v>
      </c>
      <c r="N73" s="44">
        <f>VLOOKUP(A73,'[1]BRMA LA Names'!$A$2:$B$153,2,FALSE)</f>
        <v>718.35320752756729</v>
      </c>
      <c r="O73" s="45">
        <f t="shared" si="24"/>
        <v>1.1768564998813356</v>
      </c>
      <c r="P73" s="45">
        <f t="shared" si="25"/>
        <v>0.58842824994066778</v>
      </c>
      <c r="Q73" s="46">
        <f t="shared" si="31"/>
        <v>0.32965604026845641</v>
      </c>
      <c r="R73" s="47">
        <f>VLOOKUP(B73,[2]Sheet1!$B$3:$C$15,2,FALSE)</f>
        <v>0.3508700622168312</v>
      </c>
      <c r="S73" s="1"/>
      <c r="T73" s="1"/>
    </row>
    <row r="74" spans="1:20" ht="14.25" thickTop="1" thickBot="1" x14ac:dyDescent="0.25">
      <c r="A74" s="1" t="s">
        <v>68</v>
      </c>
      <c r="B74" s="1" t="s">
        <v>57</v>
      </c>
      <c r="C74" s="41">
        <f>VLOOKUP($A74,'[1]LHA Rates 2020 C19 uprate'!$A$3:$D$172,3,FALSE)</f>
        <v>66.5</v>
      </c>
      <c r="D74" s="41">
        <f>VLOOKUP($A74,'[1]LHA Rates 2020 C19 uprate'!$A$3:$D$172,4,FALSE)</f>
        <v>288.95847903503716</v>
      </c>
      <c r="E74" s="41">
        <v>342.72</v>
      </c>
      <c r="F74" s="41">
        <f t="shared" si="26"/>
        <v>631.67847903503718</v>
      </c>
      <c r="G74" s="41">
        <f t="shared" si="27"/>
        <v>396.53249999999997</v>
      </c>
      <c r="H74" s="41" t="str">
        <f t="shared" si="28"/>
        <v>Eligible</v>
      </c>
      <c r="I74" s="41">
        <f t="shared" si="29"/>
        <v>235.14597903503721</v>
      </c>
      <c r="J74" s="42">
        <f>VLOOKUP(A74,'[1]Table 2'!$A$3:$B$154,2,FALSE)</f>
        <v>66.5</v>
      </c>
      <c r="K74" s="41">
        <f t="shared" si="30"/>
        <v>0</v>
      </c>
      <c r="L74" s="43">
        <f t="shared" si="22"/>
        <v>0.43577981651376141</v>
      </c>
      <c r="M74" s="43">
        <f t="shared" si="23"/>
        <v>0.2178899082568807</v>
      </c>
      <c r="N74" s="44">
        <f>VLOOKUP(A74,'[1]BRMA LA Names'!$A$2:$B$153,2,FALSE)</f>
        <v>561.26186061681153</v>
      </c>
      <c r="O74" s="45">
        <f t="shared" si="24"/>
        <v>0.91949846103671595</v>
      </c>
      <c r="P74" s="45">
        <f t="shared" si="25"/>
        <v>0.45974923051835798</v>
      </c>
      <c r="Q74" s="46">
        <f t="shared" si="31"/>
        <v>0.27894295302013422</v>
      </c>
      <c r="R74" s="47">
        <f>VLOOKUP(B74,[2]Sheet1!$B$3:$C$15,2,FALSE)</f>
        <v>0.23497217960382227</v>
      </c>
      <c r="S74" s="1"/>
      <c r="T74" s="1"/>
    </row>
    <row r="75" spans="1:20" ht="14.25" thickTop="1" thickBot="1" x14ac:dyDescent="0.25">
      <c r="A75" s="1" t="s">
        <v>73</v>
      </c>
      <c r="B75" s="1" t="s">
        <v>47</v>
      </c>
      <c r="C75" s="41">
        <f>VLOOKUP($A75,'[1]LHA Rates 2020 C19 uprate'!$A$3:$D$172,3,FALSE)</f>
        <v>90.1</v>
      </c>
      <c r="D75" s="41">
        <f>VLOOKUP($A75,'[1]LHA Rates 2020 C19 uprate'!$A$3:$D$172,4,FALSE)</f>
        <v>391.50614979032849</v>
      </c>
      <c r="E75" s="41">
        <v>342.72</v>
      </c>
      <c r="F75" s="41">
        <f t="shared" si="26"/>
        <v>734.22614979032846</v>
      </c>
      <c r="G75" s="41">
        <f t="shared" si="27"/>
        <v>396.53249999999997</v>
      </c>
      <c r="H75" s="41" t="str">
        <f t="shared" si="28"/>
        <v>Eligible</v>
      </c>
      <c r="I75" s="41">
        <f t="shared" si="29"/>
        <v>337.69364979032849</v>
      </c>
      <c r="J75" s="42">
        <f>VLOOKUP(A75,'[1]Table 2'!$A$3:$B$154,2,FALSE)</f>
        <v>90.1</v>
      </c>
      <c r="K75" s="41">
        <f t="shared" si="30"/>
        <v>0</v>
      </c>
      <c r="L75" s="43">
        <f t="shared" si="22"/>
        <v>0.59043250327653984</v>
      </c>
      <c r="M75" s="43">
        <f t="shared" si="23"/>
        <v>0.29521625163826992</v>
      </c>
      <c r="N75" s="44">
        <f>VLOOKUP(A75,'[1]BRMA LA Names'!$A$2:$B$153,2,FALSE)</f>
        <v>924.19894109318193</v>
      </c>
      <c r="O75" s="45">
        <f t="shared" si="24"/>
        <v>1.5140873871120277</v>
      </c>
      <c r="P75" s="45">
        <f t="shared" si="25"/>
        <v>0.75704369355601386</v>
      </c>
      <c r="Q75" s="46">
        <f t="shared" si="31"/>
        <v>0.37793624161073824</v>
      </c>
      <c r="R75" s="47">
        <f>VLOOKUP(B75,[2]Sheet1!$B$3:$C$15,2,FALSE)</f>
        <v>0.35227920610439672</v>
      </c>
      <c r="S75" s="1"/>
      <c r="T75" s="1"/>
    </row>
    <row r="76" spans="1:20" ht="14.25" thickTop="1" thickBot="1" x14ac:dyDescent="0.25">
      <c r="A76" s="1" t="s">
        <v>74</v>
      </c>
      <c r="B76" s="1" t="s">
        <v>44</v>
      </c>
      <c r="C76" s="41">
        <f>VLOOKUP($A76,'[1]LHA Rates 2020 C19 uprate'!$A$3:$D$172,3,FALSE)</f>
        <v>78.59</v>
      </c>
      <c r="D76" s="41">
        <f>VLOOKUP($A76,'[1]LHA Rates 2020 C19 uprate'!$A$3:$D$172,4,FALSE)</f>
        <v>341.49243409569277</v>
      </c>
      <c r="E76" s="41">
        <v>342.72</v>
      </c>
      <c r="F76" s="41">
        <f t="shared" si="26"/>
        <v>684.21243409569274</v>
      </c>
      <c r="G76" s="41">
        <f t="shared" si="27"/>
        <v>396.53249999999997</v>
      </c>
      <c r="H76" s="41" t="str">
        <f t="shared" si="28"/>
        <v>Eligible</v>
      </c>
      <c r="I76" s="41">
        <f t="shared" si="29"/>
        <v>287.67993409569277</v>
      </c>
      <c r="J76" s="42">
        <f>VLOOKUP(A76,'[1]Table 2'!$A$3:$B$154,2,FALSE)</f>
        <v>78.59</v>
      </c>
      <c r="K76" s="41">
        <f t="shared" si="30"/>
        <v>0</v>
      </c>
      <c r="L76" s="43">
        <f t="shared" si="22"/>
        <v>0.51500655307994747</v>
      </c>
      <c r="M76" s="43">
        <f t="shared" si="23"/>
        <v>0.25750327653997374</v>
      </c>
      <c r="N76" s="44">
        <f>VLOOKUP(A76,'[1]BRMA LA Names'!$A$2:$B$153,2,FALSE)</f>
        <v>801.87026373620256</v>
      </c>
      <c r="O76" s="45">
        <f t="shared" si="24"/>
        <v>1.3136799864616684</v>
      </c>
      <c r="P76" s="45">
        <f t="shared" si="25"/>
        <v>0.6568399932308342</v>
      </c>
      <c r="Q76" s="46">
        <f t="shared" si="31"/>
        <v>0.32965604026845641</v>
      </c>
      <c r="R76" s="47">
        <f>VLOOKUP(B76,[2]Sheet1!$B$3:$C$15,2,FALSE)</f>
        <v>0.31126051422229023</v>
      </c>
      <c r="S76" s="1"/>
      <c r="T76" s="1"/>
    </row>
    <row r="77" spans="1:20" ht="14.25" thickTop="1" thickBot="1" x14ac:dyDescent="0.25">
      <c r="A77" s="1" t="s">
        <v>75</v>
      </c>
      <c r="B77" s="1" t="s">
        <v>28</v>
      </c>
      <c r="C77" s="41">
        <f>VLOOKUP($A77,'[1]LHA Rates 2020 C19 uprate'!$A$3:$D$172,3,FALSE)</f>
        <v>78.02</v>
      </c>
      <c r="D77" s="41">
        <f>VLOOKUP($A77,'[1]LHA Rates 2020 C19 uprate'!$A$3:$D$172,4,FALSE)</f>
        <v>339.01564713253532</v>
      </c>
      <c r="E77" s="41">
        <v>342.72</v>
      </c>
      <c r="F77" s="41">
        <f t="shared" si="26"/>
        <v>681.73564713253541</v>
      </c>
      <c r="G77" s="41">
        <f t="shared" si="27"/>
        <v>396.53249999999997</v>
      </c>
      <c r="H77" s="41" t="str">
        <f t="shared" si="28"/>
        <v>Eligible</v>
      </c>
      <c r="I77" s="41">
        <f t="shared" si="29"/>
        <v>285.20314713253543</v>
      </c>
      <c r="J77" s="42">
        <f>VLOOKUP(A77,'[1]Table 2'!$A$3:$B$154,2,FALSE)</f>
        <v>78.02</v>
      </c>
      <c r="K77" s="41">
        <f t="shared" si="30"/>
        <v>0</v>
      </c>
      <c r="L77" s="43">
        <f t="shared" si="22"/>
        <v>0.51127129750982947</v>
      </c>
      <c r="M77" s="43">
        <f t="shared" si="23"/>
        <v>0.25563564875491473</v>
      </c>
      <c r="N77" s="44">
        <f>VLOOKUP(A77,'[1]BRMA LA Names'!$A$2:$B$153,2,FALSE)</f>
        <v>871.45112931881931</v>
      </c>
      <c r="O77" s="45">
        <f t="shared" si="24"/>
        <v>1.427672230207764</v>
      </c>
      <c r="P77" s="45">
        <f t="shared" si="25"/>
        <v>0.71383611510388201</v>
      </c>
      <c r="Q77" s="46">
        <f t="shared" si="31"/>
        <v>0.3272651006711409</v>
      </c>
      <c r="R77" s="47">
        <f>VLOOKUP(B77,[2]Sheet1!$B$3:$C$15,2,FALSE)</f>
        <v>0.3508700622168312</v>
      </c>
      <c r="S77" s="1"/>
      <c r="T77" s="1"/>
    </row>
    <row r="78" spans="1:20" ht="14.25" thickTop="1" thickBot="1" x14ac:dyDescent="0.25">
      <c r="A78" s="1" t="s">
        <v>79</v>
      </c>
      <c r="B78" s="1" t="s">
        <v>44</v>
      </c>
      <c r="C78" s="41">
        <f>VLOOKUP($A78,'[1]LHA Rates 2020 C19 uprate'!$A$3:$D$172,3,FALSE)</f>
        <v>89.75</v>
      </c>
      <c r="D78" s="41">
        <f>VLOOKUP($A78,'[1]LHA Rates 2020 C19 uprate'!$A$3:$D$172,4,FALSE)</f>
        <v>389.98531569014409</v>
      </c>
      <c r="E78" s="41">
        <v>342.72</v>
      </c>
      <c r="F78" s="41">
        <f t="shared" si="26"/>
        <v>732.70531569014406</v>
      </c>
      <c r="G78" s="41">
        <f t="shared" si="27"/>
        <v>396.53249999999997</v>
      </c>
      <c r="H78" s="41" t="str">
        <f t="shared" si="28"/>
        <v>Eligible</v>
      </c>
      <c r="I78" s="41">
        <f t="shared" si="29"/>
        <v>336.17281569014409</v>
      </c>
      <c r="J78" s="42">
        <f>VLOOKUP(A78,'[1]Table 2'!$A$3:$B$154,2,FALSE)</f>
        <v>89.75</v>
      </c>
      <c r="K78" s="41">
        <f t="shared" si="30"/>
        <v>0</v>
      </c>
      <c r="L78" s="43">
        <f t="shared" si="22"/>
        <v>0.58813892529488854</v>
      </c>
      <c r="M78" s="43">
        <f t="shared" si="23"/>
        <v>0.29406946264744427</v>
      </c>
      <c r="N78" s="44"/>
      <c r="O78" s="45"/>
      <c r="P78" s="45"/>
      <c r="Q78" s="46">
        <f t="shared" si="31"/>
        <v>0.37646812080536912</v>
      </c>
      <c r="R78" s="47">
        <f>VLOOKUP(B78,[2]Sheet1!$B$3:$C$15,2,FALSE)</f>
        <v>0.31126051422229023</v>
      </c>
      <c r="S78" s="1"/>
      <c r="T78" s="1"/>
    </row>
    <row r="79" spans="1:20" ht="14.25" thickTop="1" thickBot="1" x14ac:dyDescent="0.25">
      <c r="A79" s="1" t="s">
        <v>80</v>
      </c>
      <c r="B79" s="1" t="s">
        <v>47</v>
      </c>
      <c r="C79" s="41">
        <f>VLOOKUP($A79,'[1]LHA Rates 2020 C19 uprate'!$A$3:$D$172,3,FALSE)</f>
        <v>71.34</v>
      </c>
      <c r="D79" s="41">
        <f>VLOOKUP($A79,'[1]LHA Rates 2020 C19 uprate'!$A$3:$D$172,4,FALSE)</f>
        <v>309.98944202044436</v>
      </c>
      <c r="E79" s="41">
        <v>342.72</v>
      </c>
      <c r="F79" s="41">
        <f t="shared" si="26"/>
        <v>652.70944202044438</v>
      </c>
      <c r="G79" s="41">
        <f t="shared" si="27"/>
        <v>396.53249999999997</v>
      </c>
      <c r="H79" s="41" t="str">
        <f t="shared" si="28"/>
        <v>Eligible</v>
      </c>
      <c r="I79" s="41">
        <f t="shared" si="29"/>
        <v>256.17694202044441</v>
      </c>
      <c r="J79" s="42">
        <f>VLOOKUP(A79,'[1]Table 2'!$A$3:$B$154,2,FALSE)</f>
        <v>71.34</v>
      </c>
      <c r="K79" s="41">
        <f t="shared" si="30"/>
        <v>0</v>
      </c>
      <c r="L79" s="43">
        <f t="shared" si="22"/>
        <v>0.46749672346002619</v>
      </c>
      <c r="M79" s="43">
        <f t="shared" si="23"/>
        <v>0.23374836173001309</v>
      </c>
      <c r="N79" s="44">
        <f>VLOOKUP(A79,'[1]BRMA LA Names'!$A$2:$B$153,2,FALSE)</f>
        <v>765.88708544296094</v>
      </c>
      <c r="O79" s="45">
        <f t="shared" ref="O79:O94" si="32">(N79/4)/(8.72*17.5)</f>
        <v>1.2547298254308008</v>
      </c>
      <c r="P79" s="45">
        <f t="shared" ref="P79:P94" si="33">(N79/4)/(8.72*35)</f>
        <v>0.6273649127154004</v>
      </c>
      <c r="Q79" s="46">
        <f t="shared" si="31"/>
        <v>0.29924496644295301</v>
      </c>
      <c r="R79" s="47">
        <f>VLOOKUP(B79,[2]Sheet1!$B$3:$C$15,2,FALSE)</f>
        <v>0.35227920610439672</v>
      </c>
      <c r="S79" s="1"/>
      <c r="T79" s="1"/>
    </row>
    <row r="80" spans="1:20" ht="14.25" thickTop="1" thickBot="1" x14ac:dyDescent="0.25">
      <c r="A80" s="1" t="s">
        <v>81</v>
      </c>
      <c r="B80" s="1" t="s">
        <v>50</v>
      </c>
      <c r="C80" s="41">
        <f>VLOOKUP($A80,'[1]LHA Rates 2020 C19 uprate'!$A$3:$D$172,3,FALSE)</f>
        <v>77.5</v>
      </c>
      <c r="D80" s="41">
        <f>VLOOKUP($A80,'[1]LHA Rates 2020 C19 uprate'!$A$3:$D$172,4,FALSE)</f>
        <v>336.75612218368991</v>
      </c>
      <c r="E80" s="41">
        <v>342.72</v>
      </c>
      <c r="F80" s="41">
        <f t="shared" si="26"/>
        <v>679.47612218368999</v>
      </c>
      <c r="G80" s="41">
        <f t="shared" si="27"/>
        <v>396.53249999999997</v>
      </c>
      <c r="H80" s="41" t="str">
        <f t="shared" si="28"/>
        <v>Eligible</v>
      </c>
      <c r="I80" s="41">
        <f t="shared" si="29"/>
        <v>282.94362218369002</v>
      </c>
      <c r="J80" s="42">
        <f>VLOOKUP(A80,'[1]Table 2'!$A$3:$B$154,2,FALSE)</f>
        <v>77.5</v>
      </c>
      <c r="K80" s="41">
        <f t="shared" si="30"/>
        <v>0</v>
      </c>
      <c r="L80" s="43">
        <f t="shared" si="22"/>
        <v>0.50786369593709035</v>
      </c>
      <c r="M80" s="43">
        <f t="shared" si="23"/>
        <v>0.25393184796854518</v>
      </c>
      <c r="N80" s="44">
        <f>VLOOKUP(A80,'[1]BRMA LA Names'!$A$2:$B$153,2,FALSE)</f>
        <v>640.8587633346142</v>
      </c>
      <c r="O80" s="45">
        <f t="shared" si="32"/>
        <v>1.0498996778090008</v>
      </c>
      <c r="P80" s="45">
        <f t="shared" si="33"/>
        <v>0.52494983890450042</v>
      </c>
      <c r="Q80" s="46">
        <f t="shared" si="31"/>
        <v>0.32508389261744963</v>
      </c>
      <c r="R80" s="47">
        <f>VLOOKUP(B80,[2]Sheet1!$B$3:$C$15,2,FALSE)</f>
        <v>0.26242329205386095</v>
      </c>
      <c r="S80" s="1"/>
      <c r="T80" s="1"/>
    </row>
    <row r="81" spans="1:20" ht="14.25" thickTop="1" thickBot="1" x14ac:dyDescent="0.25">
      <c r="A81" s="1" t="s">
        <v>87</v>
      </c>
      <c r="B81" s="1" t="s">
        <v>28</v>
      </c>
      <c r="C81" s="41">
        <f>VLOOKUP($A81,'[1]LHA Rates 2020 C19 uprate'!$A$3:$D$172,3,FALSE)</f>
        <v>65</v>
      </c>
      <c r="D81" s="41">
        <f>VLOOKUP($A81,'[1]LHA Rates 2020 C19 uprate'!$A$3:$D$172,4,FALSE)</f>
        <v>282.44061860567541</v>
      </c>
      <c r="E81" s="41">
        <v>342.72</v>
      </c>
      <c r="F81" s="41">
        <f t="shared" si="26"/>
        <v>625.16061860567538</v>
      </c>
      <c r="G81" s="41">
        <f t="shared" si="27"/>
        <v>396.53249999999997</v>
      </c>
      <c r="H81" s="41" t="str">
        <f t="shared" si="28"/>
        <v>Eligible</v>
      </c>
      <c r="I81" s="41">
        <f t="shared" si="29"/>
        <v>228.62811860567541</v>
      </c>
      <c r="J81" s="42">
        <f>VLOOKUP(A81,'[1]Table 2'!$A$3:$B$154,2,FALSE)</f>
        <v>65</v>
      </c>
      <c r="K81" s="41">
        <f t="shared" si="30"/>
        <v>0</v>
      </c>
      <c r="L81" s="43">
        <f t="shared" si="22"/>
        <v>0.42595019659239836</v>
      </c>
      <c r="M81" s="43">
        <f t="shared" si="23"/>
        <v>0.21297509829619918</v>
      </c>
      <c r="N81" s="44">
        <f>VLOOKUP(A81,'[1]BRMA LA Names'!$A$2:$B$153,2,FALSE)</f>
        <v>615.14197363681376</v>
      </c>
      <c r="O81" s="45">
        <f t="shared" si="32"/>
        <v>1.0077686330878337</v>
      </c>
      <c r="P81" s="45">
        <f t="shared" si="33"/>
        <v>0.50388431654391685</v>
      </c>
      <c r="Q81" s="46">
        <f t="shared" si="31"/>
        <v>0.2726510067114094</v>
      </c>
      <c r="R81" s="47">
        <f>VLOOKUP(B81,[2]Sheet1!$B$3:$C$15,2,FALSE)</f>
        <v>0.3508700622168312</v>
      </c>
      <c r="S81" s="1"/>
      <c r="T81" s="1"/>
    </row>
    <row r="82" spans="1:20" ht="14.25" thickTop="1" thickBot="1" x14ac:dyDescent="0.25">
      <c r="A82" s="1" t="s">
        <v>89</v>
      </c>
      <c r="B82" s="1" t="s">
        <v>57</v>
      </c>
      <c r="C82" s="41">
        <f>VLOOKUP($A82,'[1]LHA Rates 2020 C19 uprate'!$A$3:$D$172,3,FALSE)</f>
        <v>82.85</v>
      </c>
      <c r="D82" s="41">
        <f>VLOOKUP($A82,'[1]LHA Rates 2020 C19 uprate'!$A$3:$D$172,4,FALSE)</f>
        <v>360.00315771508008</v>
      </c>
      <c r="E82" s="41">
        <v>342.72</v>
      </c>
      <c r="F82" s="41">
        <f t="shared" si="26"/>
        <v>702.72315771508011</v>
      </c>
      <c r="G82" s="41">
        <f t="shared" si="27"/>
        <v>396.53249999999997</v>
      </c>
      <c r="H82" s="41" t="str">
        <f t="shared" si="28"/>
        <v>Eligible</v>
      </c>
      <c r="I82" s="41">
        <f t="shared" si="29"/>
        <v>306.19065771508014</v>
      </c>
      <c r="J82" s="42">
        <f>VLOOKUP(A82,'[1]Table 2'!$A$3:$B$154,2,FALSE)</f>
        <v>82.85</v>
      </c>
      <c r="K82" s="41">
        <f t="shared" si="30"/>
        <v>0</v>
      </c>
      <c r="L82" s="43">
        <f t="shared" si="22"/>
        <v>0.5429226736566185</v>
      </c>
      <c r="M82" s="43">
        <f t="shared" si="23"/>
        <v>0.27146133682830925</v>
      </c>
      <c r="N82" s="44">
        <f>VLOOKUP(A82,'[1]BRMA LA Names'!$A$2:$B$153,2,FALSE)</f>
        <v>755.7463055558087</v>
      </c>
      <c r="O82" s="45">
        <f t="shared" si="32"/>
        <v>1.2381164900979826</v>
      </c>
      <c r="P82" s="45">
        <f t="shared" si="33"/>
        <v>0.61905824504899132</v>
      </c>
      <c r="Q82" s="46">
        <f t="shared" si="31"/>
        <v>0.34752516778523485</v>
      </c>
      <c r="R82" s="47">
        <f>VLOOKUP(B82,[2]Sheet1!$B$3:$C$15,2,FALSE)</f>
        <v>0.23497217960382227</v>
      </c>
      <c r="S82" s="1"/>
      <c r="T82" s="1"/>
    </row>
    <row r="83" spans="1:20" ht="14.25" thickTop="1" thickBot="1" x14ac:dyDescent="0.25">
      <c r="A83" s="1" t="s">
        <v>90</v>
      </c>
      <c r="B83" s="1" t="s">
        <v>57</v>
      </c>
      <c r="C83" s="41">
        <f>VLOOKUP($A83,'[1]LHA Rates 2020 C19 uprate'!$A$3:$D$172,3,FALSE)</f>
        <v>64.25</v>
      </c>
      <c r="D83" s="41">
        <f>VLOOKUP($A83,'[1]LHA Rates 2020 C19 uprate'!$A$3:$D$172,4,FALSE)</f>
        <v>279.18168839099451</v>
      </c>
      <c r="E83" s="41">
        <v>342.72</v>
      </c>
      <c r="F83" s="41">
        <f t="shared" si="26"/>
        <v>621.90168839099454</v>
      </c>
      <c r="G83" s="41">
        <f t="shared" si="27"/>
        <v>396.53249999999997</v>
      </c>
      <c r="H83" s="41" t="str">
        <f t="shared" si="28"/>
        <v>Eligible</v>
      </c>
      <c r="I83" s="41">
        <f t="shared" si="29"/>
        <v>225.36918839099457</v>
      </c>
      <c r="J83" s="42">
        <f>VLOOKUP(A83,'[1]Table 2'!$A$3:$B$154,2,FALSE)</f>
        <v>64.25</v>
      </c>
      <c r="K83" s="41">
        <f t="shared" si="30"/>
        <v>0</v>
      </c>
      <c r="L83" s="43">
        <f t="shared" si="22"/>
        <v>0.42103538663171686</v>
      </c>
      <c r="M83" s="43">
        <f t="shared" si="23"/>
        <v>0.21051769331585843</v>
      </c>
      <c r="N83" s="44">
        <f>VLOOKUP(A83,'[1]BRMA LA Names'!$A$2:$B$153,2,FALSE)</f>
        <v>572.97070448388752</v>
      </c>
      <c r="O83" s="45">
        <f t="shared" si="32"/>
        <v>0.93868070852537255</v>
      </c>
      <c r="P83" s="45">
        <f t="shared" si="33"/>
        <v>0.46934035426268628</v>
      </c>
      <c r="Q83" s="46">
        <f t="shared" si="31"/>
        <v>0.26950503355704697</v>
      </c>
      <c r="R83" s="47">
        <f>VLOOKUP(B83,[2]Sheet1!$B$3:$C$15,2,FALSE)</f>
        <v>0.23497217960382227</v>
      </c>
      <c r="S83" s="1"/>
      <c r="T83" s="1"/>
    </row>
    <row r="84" spans="1:20" ht="14.25" thickTop="1" thickBot="1" x14ac:dyDescent="0.25">
      <c r="A84" s="1" t="s">
        <v>91</v>
      </c>
      <c r="B84" s="1" t="s">
        <v>28</v>
      </c>
      <c r="C84" s="41">
        <f>VLOOKUP($A84,'[1]LHA Rates 2020 C19 uprate'!$A$3:$D$172,3,FALSE)</f>
        <v>103.56</v>
      </c>
      <c r="D84" s="41">
        <f>VLOOKUP($A84,'[1]LHA Rates 2020 C19 uprate'!$A$3:$D$172,4,FALSE)</f>
        <v>449.99308404313456</v>
      </c>
      <c r="E84" s="41">
        <v>342.72</v>
      </c>
      <c r="F84" s="41">
        <f t="shared" si="26"/>
        <v>792.71308404313459</v>
      </c>
      <c r="G84" s="41">
        <f t="shared" si="27"/>
        <v>396.53249999999997</v>
      </c>
      <c r="H84" s="41" t="str">
        <f t="shared" si="28"/>
        <v>Eligible</v>
      </c>
      <c r="I84" s="41">
        <f t="shared" si="29"/>
        <v>396.18058404313462</v>
      </c>
      <c r="J84" s="42">
        <f>VLOOKUP(A84,'[1]Table 2'!$A$3:$B$154,2,FALSE)</f>
        <v>103.56</v>
      </c>
      <c r="K84" s="41">
        <f t="shared" si="30"/>
        <v>0</v>
      </c>
      <c r="L84" s="43">
        <f t="shared" si="22"/>
        <v>0.67863695937090429</v>
      </c>
      <c r="M84" s="43">
        <f t="shared" si="23"/>
        <v>0.33931847968545215</v>
      </c>
      <c r="N84" s="44">
        <f>VLOOKUP(A84,'[1]BRMA LA Names'!$A$2:$B$153,2,FALSE)</f>
        <v>1151.3407273235696</v>
      </c>
      <c r="O84" s="45">
        <f t="shared" si="32"/>
        <v>1.8862069582627283</v>
      </c>
      <c r="P84" s="45">
        <f t="shared" si="33"/>
        <v>0.94310347913136416</v>
      </c>
      <c r="Q84" s="46">
        <f t="shared" si="31"/>
        <v>0.4343959731543624</v>
      </c>
      <c r="R84" s="47">
        <f>VLOOKUP(B84,[2]Sheet1!$B$3:$C$15,2,FALSE)</f>
        <v>0.3508700622168312</v>
      </c>
      <c r="S84" s="1"/>
      <c r="T84" s="1"/>
    </row>
    <row r="85" spans="1:20" ht="14.25" thickTop="1" thickBot="1" x14ac:dyDescent="0.25">
      <c r="A85" s="1" t="s">
        <v>93</v>
      </c>
      <c r="B85" s="1" t="s">
        <v>50</v>
      </c>
      <c r="C85" s="41">
        <f>VLOOKUP($A85,'[1]LHA Rates 2020 C19 uprate'!$A$3:$D$172,3,FALSE)</f>
        <v>67.08</v>
      </c>
      <c r="D85" s="41">
        <f>VLOOKUP($A85,'[1]LHA Rates 2020 C19 uprate'!$A$3:$D$172,4,FALSE)</f>
        <v>291.47871840105699</v>
      </c>
      <c r="E85" s="41">
        <v>342.72</v>
      </c>
      <c r="F85" s="41">
        <f t="shared" si="26"/>
        <v>634.19871840105702</v>
      </c>
      <c r="G85" s="41">
        <f t="shared" si="27"/>
        <v>396.53249999999997</v>
      </c>
      <c r="H85" s="41" t="str">
        <f t="shared" si="28"/>
        <v>Eligible</v>
      </c>
      <c r="I85" s="41">
        <f t="shared" si="29"/>
        <v>237.66621840105705</v>
      </c>
      <c r="J85" s="42">
        <f>VLOOKUP(A85,'[1]Table 2'!$A$3:$B$154,2,FALSE)</f>
        <v>67.08</v>
      </c>
      <c r="K85" s="41">
        <f t="shared" si="30"/>
        <v>0</v>
      </c>
      <c r="L85" s="43">
        <f t="shared" ref="L85:L116" si="34">$C85/(8.72*17.5)</f>
        <v>0.4395806028833551</v>
      </c>
      <c r="M85" s="43">
        <f t="shared" ref="M85:M116" si="35">$C85/(8.72*35)</f>
        <v>0.21979030144167755</v>
      </c>
      <c r="N85" s="44">
        <f>VLOOKUP(A85,'[1]BRMA LA Names'!$A$2:$B$153,2,FALSE)</f>
        <v>569.4904868393246</v>
      </c>
      <c r="O85" s="45">
        <f t="shared" si="32"/>
        <v>0.93297917241042683</v>
      </c>
      <c r="P85" s="45">
        <f t="shared" si="33"/>
        <v>0.46648958620521341</v>
      </c>
      <c r="Q85" s="46">
        <f t="shared" si="31"/>
        <v>0.28137583892617446</v>
      </c>
      <c r="R85" s="47">
        <f>VLOOKUP(B85,[2]Sheet1!$B$3:$C$15,2,FALSE)</f>
        <v>0.26242329205386095</v>
      </c>
      <c r="S85" s="1"/>
      <c r="T85" s="1"/>
    </row>
    <row r="86" spans="1:20" ht="14.25" thickTop="1" thickBot="1" x14ac:dyDescent="0.25">
      <c r="A86" s="1" t="s">
        <v>94</v>
      </c>
      <c r="B86" s="1" t="s">
        <v>44</v>
      </c>
      <c r="C86" s="41">
        <f>VLOOKUP($A86,'[1]LHA Rates 2020 C19 uprate'!$A$3:$D$172,3,FALSE)</f>
        <v>96.66</v>
      </c>
      <c r="D86" s="41">
        <f>VLOOKUP($A86,'[1]LHA Rates 2020 C19 uprate'!$A$3:$D$172,4,FALSE)</f>
        <v>420.01092606807055</v>
      </c>
      <c r="E86" s="41">
        <v>342.72</v>
      </c>
      <c r="F86" s="41">
        <f t="shared" si="26"/>
        <v>762.73092606807063</v>
      </c>
      <c r="G86" s="41">
        <f t="shared" si="27"/>
        <v>396.53249999999997</v>
      </c>
      <c r="H86" s="41" t="str">
        <f t="shared" si="28"/>
        <v>Eligible</v>
      </c>
      <c r="I86" s="41">
        <f t="shared" si="29"/>
        <v>366.19842606807066</v>
      </c>
      <c r="J86" s="42">
        <f>VLOOKUP(A86,'[1]Table 2'!$A$3:$B$154,2,FALSE)</f>
        <v>96.66</v>
      </c>
      <c r="K86" s="41">
        <f t="shared" si="30"/>
        <v>0</v>
      </c>
      <c r="L86" s="43">
        <f t="shared" si="34"/>
        <v>0.63342070773263426</v>
      </c>
      <c r="M86" s="43">
        <f t="shared" si="35"/>
        <v>0.31671035386631713</v>
      </c>
      <c r="N86" s="44">
        <f>VLOOKUP(A86,'[1]BRMA LA Names'!$A$2:$B$153,2,FALSE)</f>
        <v>779.29750832271691</v>
      </c>
      <c r="O86" s="45">
        <f t="shared" si="32"/>
        <v>1.2766997187462594</v>
      </c>
      <c r="P86" s="45">
        <f t="shared" si="33"/>
        <v>0.63834985937312971</v>
      </c>
      <c r="Q86" s="46">
        <f t="shared" si="31"/>
        <v>0.40545302013422818</v>
      </c>
      <c r="R86" s="47">
        <f>VLOOKUP(B86,[2]Sheet1!$B$3:$C$15,2,FALSE)</f>
        <v>0.31126051422229023</v>
      </c>
      <c r="S86" s="1"/>
      <c r="T86" s="1"/>
    </row>
    <row r="87" spans="1:20" ht="14.25" thickTop="1" thickBot="1" x14ac:dyDescent="0.25">
      <c r="A87" s="1" t="s">
        <v>95</v>
      </c>
      <c r="B87" s="1" t="s">
        <v>57</v>
      </c>
      <c r="C87" s="41">
        <f>VLOOKUP($A87,'[1]LHA Rates 2020 C19 uprate'!$A$3:$D$172,3,FALSE)</f>
        <v>65</v>
      </c>
      <c r="D87" s="41">
        <f>VLOOKUP($A87,'[1]LHA Rates 2020 C19 uprate'!$A$3:$D$172,4,FALSE)</f>
        <v>282.44061860567541</v>
      </c>
      <c r="E87" s="41">
        <v>342.72</v>
      </c>
      <c r="F87" s="41">
        <f t="shared" si="26"/>
        <v>625.16061860567538</v>
      </c>
      <c r="G87" s="41">
        <f t="shared" si="27"/>
        <v>396.53249999999997</v>
      </c>
      <c r="H87" s="41" t="str">
        <f t="shared" si="28"/>
        <v>Eligible</v>
      </c>
      <c r="I87" s="41">
        <f t="shared" si="29"/>
        <v>228.62811860567541</v>
      </c>
      <c r="J87" s="42">
        <f>VLOOKUP(A87,'[1]Table 2'!$A$3:$B$154,2,FALSE)</f>
        <v>65</v>
      </c>
      <c r="K87" s="41">
        <f t="shared" si="30"/>
        <v>0</v>
      </c>
      <c r="L87" s="43">
        <f t="shared" si="34"/>
        <v>0.42595019659239836</v>
      </c>
      <c r="M87" s="43">
        <f t="shared" si="35"/>
        <v>0.21297509829619918</v>
      </c>
      <c r="N87" s="44">
        <f>VLOOKUP(A87,'[1]BRMA LA Names'!$A$2:$B$153,2,FALSE)</f>
        <v>564.75607072784612</v>
      </c>
      <c r="O87" s="45">
        <f t="shared" si="32"/>
        <v>0.92522292058952493</v>
      </c>
      <c r="P87" s="45">
        <f t="shared" si="33"/>
        <v>0.46261146029476247</v>
      </c>
      <c r="Q87" s="46">
        <f t="shared" si="31"/>
        <v>0.2726510067114094</v>
      </c>
      <c r="R87" s="47">
        <f>VLOOKUP(B87,[2]Sheet1!$B$3:$C$15,2,FALSE)</f>
        <v>0.23497217960382227</v>
      </c>
      <c r="S87" s="1"/>
      <c r="T87" s="1"/>
    </row>
    <row r="88" spans="1:20" ht="14.25" thickTop="1" thickBot="1" x14ac:dyDescent="0.25">
      <c r="A88" s="1" t="s">
        <v>96</v>
      </c>
      <c r="B88" s="1" t="s">
        <v>44</v>
      </c>
      <c r="C88" s="41">
        <f>VLOOKUP($A88,'[1]LHA Rates 2020 C19 uprate'!$A$3:$D$172,3,FALSE)</f>
        <v>78.59</v>
      </c>
      <c r="D88" s="41">
        <f>VLOOKUP($A88,'[1]LHA Rates 2020 C19 uprate'!$A$3:$D$172,4,FALSE)</f>
        <v>341.49243409569277</v>
      </c>
      <c r="E88" s="41">
        <v>342.72</v>
      </c>
      <c r="F88" s="41">
        <f t="shared" si="26"/>
        <v>684.21243409569274</v>
      </c>
      <c r="G88" s="41">
        <f t="shared" si="27"/>
        <v>396.53249999999997</v>
      </c>
      <c r="H88" s="41" t="str">
        <f t="shared" si="28"/>
        <v>Eligible</v>
      </c>
      <c r="I88" s="41">
        <f t="shared" si="29"/>
        <v>287.67993409569277</v>
      </c>
      <c r="J88" s="42">
        <f>VLOOKUP(A88,'[1]Table 2'!$A$3:$B$154,2,FALSE)</f>
        <v>78.59</v>
      </c>
      <c r="K88" s="41">
        <f t="shared" si="30"/>
        <v>0</v>
      </c>
      <c r="L88" s="43">
        <f t="shared" si="34"/>
        <v>0.51500655307994747</v>
      </c>
      <c r="M88" s="43">
        <f t="shared" si="35"/>
        <v>0.25750327653997374</v>
      </c>
      <c r="N88" s="44">
        <f>VLOOKUP(A88,'[1]BRMA LA Names'!$A$2:$B$153,2,FALSE)</f>
        <v>625.32403760268562</v>
      </c>
      <c r="O88" s="45">
        <f t="shared" si="32"/>
        <v>1.0244496028877548</v>
      </c>
      <c r="P88" s="45">
        <f t="shared" si="33"/>
        <v>0.51222480144387739</v>
      </c>
      <c r="Q88" s="46">
        <f t="shared" si="31"/>
        <v>0.32965604026845641</v>
      </c>
      <c r="R88" s="47">
        <f>VLOOKUP(B88,[2]Sheet1!$B$3:$C$15,2,FALSE)</f>
        <v>0.31126051422229023</v>
      </c>
      <c r="S88" s="1"/>
      <c r="T88" s="1"/>
    </row>
    <row r="89" spans="1:20" ht="14.25" thickTop="1" thickBot="1" x14ac:dyDescent="0.25">
      <c r="A89" s="1" t="s">
        <v>98</v>
      </c>
      <c r="B89" s="1" t="s">
        <v>57</v>
      </c>
      <c r="C89" s="41">
        <f>VLOOKUP($A89,'[1]LHA Rates 2020 C19 uprate'!$A$3:$D$172,3,FALSE)</f>
        <v>65.25</v>
      </c>
      <c r="D89" s="41">
        <f>VLOOKUP($A89,'[1]LHA Rates 2020 C19 uprate'!$A$3:$D$172,4,FALSE)</f>
        <v>283.52692867723567</v>
      </c>
      <c r="E89" s="41">
        <v>342.72</v>
      </c>
      <c r="F89" s="41">
        <f t="shared" si="26"/>
        <v>626.2469286772357</v>
      </c>
      <c r="G89" s="41">
        <f t="shared" si="27"/>
        <v>396.53249999999997</v>
      </c>
      <c r="H89" s="41" t="str">
        <f t="shared" si="28"/>
        <v>Eligible</v>
      </c>
      <c r="I89" s="41">
        <f t="shared" si="29"/>
        <v>229.71442867723573</v>
      </c>
      <c r="J89" s="42">
        <f>VLOOKUP(A89,'[1]Table 2'!$A$3:$B$154,2,FALSE)</f>
        <v>65.25</v>
      </c>
      <c r="K89" s="41">
        <f t="shared" si="30"/>
        <v>0</v>
      </c>
      <c r="L89" s="43">
        <f t="shared" si="34"/>
        <v>0.42758846657929223</v>
      </c>
      <c r="M89" s="43">
        <f t="shared" si="35"/>
        <v>0.21379423328964611</v>
      </c>
      <c r="N89" s="44">
        <f>VLOOKUP(A89,'[1]BRMA LA Names'!$A$2:$B$153,2,FALSE)</f>
        <v>438.6770399784765</v>
      </c>
      <c r="O89" s="45">
        <f t="shared" si="32"/>
        <v>0.71867142853616717</v>
      </c>
      <c r="P89" s="45">
        <f t="shared" si="33"/>
        <v>0.35933571426808358</v>
      </c>
      <c r="Q89" s="46">
        <f t="shared" si="31"/>
        <v>0.2736996644295302</v>
      </c>
      <c r="R89" s="47">
        <f>VLOOKUP(B89,[2]Sheet1!$B$3:$C$15,2,FALSE)</f>
        <v>0.23497217960382227</v>
      </c>
      <c r="S89" s="1"/>
      <c r="T89" s="1"/>
    </row>
    <row r="90" spans="1:20" ht="14.25" thickTop="1" thickBot="1" x14ac:dyDescent="0.25">
      <c r="A90" s="1" t="s">
        <v>99</v>
      </c>
      <c r="B90" s="1" t="s">
        <v>60</v>
      </c>
      <c r="C90" s="41">
        <f>VLOOKUP($A90,'[1]LHA Rates 2020 C19 uprate'!$A$3:$D$172,3,FALSE)</f>
        <v>62.75</v>
      </c>
      <c r="D90" s="41">
        <f>VLOOKUP($A90,'[1]LHA Rates 2020 C19 uprate'!$A$3:$D$172,4,FALSE)</f>
        <v>272.66382796163282</v>
      </c>
      <c r="E90" s="41">
        <v>342.72</v>
      </c>
      <c r="F90" s="41">
        <f t="shared" si="26"/>
        <v>615.38382796163285</v>
      </c>
      <c r="G90" s="41">
        <f t="shared" si="27"/>
        <v>396.53249999999997</v>
      </c>
      <c r="H90" s="41" t="str">
        <f t="shared" si="28"/>
        <v>Eligible</v>
      </c>
      <c r="I90" s="41">
        <f t="shared" si="29"/>
        <v>218.85132796163288</v>
      </c>
      <c r="J90" s="42">
        <f>VLOOKUP(A90,'[1]Table 2'!$A$3:$B$154,2,FALSE)</f>
        <v>62.75</v>
      </c>
      <c r="K90" s="41">
        <f t="shared" si="30"/>
        <v>0</v>
      </c>
      <c r="L90" s="43">
        <f t="shared" si="34"/>
        <v>0.4112057667103538</v>
      </c>
      <c r="M90" s="43">
        <f t="shared" si="35"/>
        <v>0.2056028833551769</v>
      </c>
      <c r="N90" s="44">
        <f>VLOOKUP(A90,'[1]BRMA LA Names'!$A$2:$B$153,2,FALSE)</f>
        <v>469.30792965625716</v>
      </c>
      <c r="O90" s="45">
        <f t="shared" si="32"/>
        <v>0.76885309576713157</v>
      </c>
      <c r="P90" s="45">
        <f t="shared" si="33"/>
        <v>0.38442654788356578</v>
      </c>
      <c r="Q90" s="46">
        <f t="shared" si="31"/>
        <v>0.26321308724832215</v>
      </c>
      <c r="R90" s="47">
        <f>VLOOKUP(B90,[2]Sheet1!$B$3:$C$15,2,FALSE)</f>
        <v>0.22050053526245786</v>
      </c>
      <c r="S90" s="1"/>
      <c r="T90" s="1"/>
    </row>
    <row r="91" spans="1:20" ht="14.25" thickTop="1" thickBot="1" x14ac:dyDescent="0.25">
      <c r="A91" s="1" t="s">
        <v>102</v>
      </c>
      <c r="B91" s="1" t="s">
        <v>31</v>
      </c>
      <c r="C91" s="41">
        <f>VLOOKUP($A91,'[1]LHA Rates 2020 C19 uprate'!$A$3:$D$172,3,FALSE)</f>
        <v>70.5</v>
      </c>
      <c r="D91" s="41">
        <f>VLOOKUP($A91,'[1]LHA Rates 2020 C19 uprate'!$A$3:$D$172,4,FALSE)</f>
        <v>306.33944018000176</v>
      </c>
      <c r="E91" s="41">
        <v>342.72</v>
      </c>
      <c r="F91" s="41">
        <f t="shared" si="26"/>
        <v>649.05944018000173</v>
      </c>
      <c r="G91" s="41">
        <f t="shared" si="27"/>
        <v>396.53249999999997</v>
      </c>
      <c r="H91" s="41" t="str">
        <f t="shared" si="28"/>
        <v>Eligible</v>
      </c>
      <c r="I91" s="41">
        <f t="shared" si="29"/>
        <v>252.52694018000176</v>
      </c>
      <c r="J91" s="42">
        <f>VLOOKUP(A91,'[1]Table 2'!$A$3:$B$154,2,FALSE)</f>
        <v>70.5</v>
      </c>
      <c r="K91" s="41">
        <f t="shared" si="30"/>
        <v>0</v>
      </c>
      <c r="L91" s="43">
        <f t="shared" si="34"/>
        <v>0.46199213630406283</v>
      </c>
      <c r="M91" s="43">
        <f t="shared" si="35"/>
        <v>0.23099606815203141</v>
      </c>
      <c r="N91" s="44">
        <f>VLOOKUP(A91,'[1]BRMA LA Names'!$A$2:$B$153,2,FALSE)</f>
        <v>512.81992313432067</v>
      </c>
      <c r="O91" s="45">
        <f t="shared" si="32"/>
        <v>0.84013748875216354</v>
      </c>
      <c r="P91" s="45">
        <f t="shared" si="33"/>
        <v>0.42006874437608177</v>
      </c>
      <c r="Q91" s="46">
        <f t="shared" si="31"/>
        <v>0.29572147651006708</v>
      </c>
      <c r="R91" s="47">
        <f>VLOOKUP(B91,[2]Sheet1!$B$3:$C$15,2,FALSE)</f>
        <v>0.22050053526245786</v>
      </c>
      <c r="S91" s="1"/>
      <c r="T91" s="1"/>
    </row>
    <row r="92" spans="1:20" ht="14.25" thickTop="1" thickBot="1" x14ac:dyDescent="0.25">
      <c r="A92" s="1" t="s">
        <v>103</v>
      </c>
      <c r="B92" s="1" t="s">
        <v>47</v>
      </c>
      <c r="C92" s="41">
        <f>VLOOKUP($A92,'[1]LHA Rates 2020 C19 uprate'!$A$3:$D$172,3,FALSE)</f>
        <v>76.5</v>
      </c>
      <c r="D92" s="41">
        <f>VLOOKUP($A92,'[1]LHA Rates 2020 C19 uprate'!$A$3:$D$172,4,FALSE)</f>
        <v>332.41088189744875</v>
      </c>
      <c r="E92" s="41">
        <v>342.72</v>
      </c>
      <c r="F92" s="41">
        <f t="shared" si="26"/>
        <v>675.13088189744872</v>
      </c>
      <c r="G92" s="41">
        <f t="shared" si="27"/>
        <v>396.53249999999997</v>
      </c>
      <c r="H92" s="41" t="str">
        <f t="shared" si="28"/>
        <v>Eligible</v>
      </c>
      <c r="I92" s="41">
        <f t="shared" si="29"/>
        <v>278.59838189744875</v>
      </c>
      <c r="J92" s="42">
        <f>VLOOKUP(A92,'[1]Table 2'!$A$3:$B$154,2,FALSE)</f>
        <v>76.5</v>
      </c>
      <c r="K92" s="41">
        <f t="shared" si="30"/>
        <v>0</v>
      </c>
      <c r="L92" s="43">
        <f t="shared" si="34"/>
        <v>0.50131061598951498</v>
      </c>
      <c r="M92" s="43">
        <f t="shared" si="35"/>
        <v>0.25065530799475749</v>
      </c>
      <c r="N92" s="44">
        <f>VLOOKUP(A92,'[1]BRMA LA Names'!$A$2:$B$153,2,FALSE)</f>
        <v>954.60108370432954</v>
      </c>
      <c r="O92" s="45">
        <f t="shared" si="32"/>
        <v>1.5638943048891374</v>
      </c>
      <c r="P92" s="45">
        <f t="shared" si="33"/>
        <v>0.78194715244456869</v>
      </c>
      <c r="Q92" s="46">
        <f t="shared" si="31"/>
        <v>0.32088926174496646</v>
      </c>
      <c r="R92" s="47">
        <f>VLOOKUP(B92,[2]Sheet1!$B$3:$C$15,2,FALSE)</f>
        <v>0.35227920610439672</v>
      </c>
      <c r="S92" s="1"/>
      <c r="T92" s="1"/>
    </row>
    <row r="93" spans="1:20" ht="14.25" thickTop="1" thickBot="1" x14ac:dyDescent="0.25">
      <c r="A93" s="1" t="s">
        <v>104</v>
      </c>
      <c r="B93" s="1" t="s">
        <v>60</v>
      </c>
      <c r="C93" s="41">
        <f>VLOOKUP($A93,'[1]LHA Rates 2020 C19 uprate'!$A$3:$D$172,3,FALSE)</f>
        <v>75</v>
      </c>
      <c r="D93" s="41">
        <f>VLOOKUP($A93,'[1]LHA Rates 2020 C19 uprate'!$A$3:$D$172,4,FALSE)</f>
        <v>325.893021468087</v>
      </c>
      <c r="E93" s="41">
        <v>342.72</v>
      </c>
      <c r="F93" s="41">
        <f t="shared" si="26"/>
        <v>668.61302146808703</v>
      </c>
      <c r="G93" s="41">
        <f t="shared" si="27"/>
        <v>396.53249999999997</v>
      </c>
      <c r="H93" s="41" t="str">
        <f t="shared" si="28"/>
        <v>Eligible</v>
      </c>
      <c r="I93" s="41">
        <f t="shared" si="29"/>
        <v>272.08052146808706</v>
      </c>
      <c r="J93" s="42">
        <f>VLOOKUP(A93,'[1]Table 2'!$A$3:$B$154,2,FALSE)</f>
        <v>75</v>
      </c>
      <c r="K93" s="41">
        <f t="shared" si="30"/>
        <v>0</v>
      </c>
      <c r="L93" s="43">
        <f t="shared" si="34"/>
        <v>0.49148099606815193</v>
      </c>
      <c r="M93" s="43">
        <f t="shared" si="35"/>
        <v>0.24574049803407597</v>
      </c>
      <c r="N93" s="44">
        <f>VLOOKUP(A93,'[1]BRMA LA Names'!$A$2:$B$153,2,FALSE)</f>
        <v>748.96536173295681</v>
      </c>
      <c r="O93" s="45">
        <f t="shared" si="32"/>
        <v>1.2270074733501912</v>
      </c>
      <c r="P93" s="45">
        <f t="shared" si="33"/>
        <v>0.61350373667509561</v>
      </c>
      <c r="Q93" s="46">
        <f t="shared" si="31"/>
        <v>0.31459731543624159</v>
      </c>
      <c r="R93" s="47">
        <f>VLOOKUP(B93,[2]Sheet1!$B$3:$C$15,2,FALSE)</f>
        <v>0.22050053526245786</v>
      </c>
      <c r="S93" s="1"/>
      <c r="T93" s="1"/>
    </row>
    <row r="94" spans="1:20" ht="14.25" thickTop="1" thickBot="1" x14ac:dyDescent="0.25">
      <c r="A94" s="1" t="s">
        <v>105</v>
      </c>
      <c r="B94" s="1" t="s">
        <v>50</v>
      </c>
      <c r="C94" s="41">
        <f>VLOOKUP($A94,'[1]LHA Rates 2020 C19 uprate'!$A$3:$D$172,3,FALSE)</f>
        <v>77.55</v>
      </c>
      <c r="D94" s="41">
        <f>VLOOKUP($A94,'[1]LHA Rates 2020 C19 uprate'!$A$3:$D$172,4,FALSE)</f>
        <v>336.97338419800195</v>
      </c>
      <c r="E94" s="41">
        <v>342.72</v>
      </c>
      <c r="F94" s="41">
        <f t="shared" si="26"/>
        <v>679.69338419800192</v>
      </c>
      <c r="G94" s="41">
        <f t="shared" si="27"/>
        <v>396.53249999999997</v>
      </c>
      <c r="H94" s="41" t="str">
        <f t="shared" si="28"/>
        <v>Eligible</v>
      </c>
      <c r="I94" s="41">
        <f t="shared" si="29"/>
        <v>283.16088419800195</v>
      </c>
      <c r="J94" s="42">
        <f>VLOOKUP(A94,'[1]Table 2'!$A$3:$B$154,2,FALSE)</f>
        <v>77.55</v>
      </c>
      <c r="K94" s="41">
        <f t="shared" si="30"/>
        <v>0</v>
      </c>
      <c r="L94" s="43">
        <f t="shared" si="34"/>
        <v>0.50819134993446913</v>
      </c>
      <c r="M94" s="43">
        <f t="shared" si="35"/>
        <v>0.25409567496723456</v>
      </c>
      <c r="N94" s="44">
        <f>VLOOKUP(A94,'[1]BRMA LA Names'!$A$2:$B$153,2,FALSE)</f>
        <v>648.1837177480312</v>
      </c>
      <c r="O94" s="45">
        <f t="shared" si="32"/>
        <v>1.0618999307798676</v>
      </c>
      <c r="P94" s="45">
        <f t="shared" si="33"/>
        <v>0.53094996538993378</v>
      </c>
      <c r="Q94" s="46">
        <f t="shared" si="31"/>
        <v>0.32529362416107382</v>
      </c>
      <c r="R94" s="47">
        <f>VLOOKUP(B94,[2]Sheet1!$B$3:$C$15,2,FALSE)</f>
        <v>0.26242329205386095</v>
      </c>
      <c r="S94" s="1"/>
      <c r="T94" s="1"/>
    </row>
    <row r="95" spans="1:20" ht="14.25" thickTop="1" thickBot="1" x14ac:dyDescent="0.25">
      <c r="A95" s="1" t="s">
        <v>106</v>
      </c>
      <c r="B95" s="1" t="s">
        <v>28</v>
      </c>
      <c r="C95" s="41">
        <f>VLOOKUP($A95,'[1]LHA Rates 2020 C19 uprate'!$A$3:$D$172,3,FALSE)</f>
        <v>100.11</v>
      </c>
      <c r="D95" s="41">
        <f>VLOOKUP($A95,'[1]LHA Rates 2020 C19 uprate'!$A$3:$D$172,4,FALSE)</f>
        <v>435.00200505560252</v>
      </c>
      <c r="E95" s="41">
        <v>342.72</v>
      </c>
      <c r="F95" s="41">
        <f t="shared" si="26"/>
        <v>777.72200505560249</v>
      </c>
      <c r="G95" s="41">
        <f t="shared" si="27"/>
        <v>396.53249999999997</v>
      </c>
      <c r="H95" s="41" t="str">
        <f t="shared" si="28"/>
        <v>Eligible</v>
      </c>
      <c r="I95" s="41">
        <f t="shared" si="29"/>
        <v>381.18950505560252</v>
      </c>
      <c r="J95" s="42">
        <f>VLOOKUP(A95,'[1]Table 2'!$A$3:$B$154,2,FALSE)</f>
        <v>100.11</v>
      </c>
      <c r="K95" s="41">
        <f t="shared" si="30"/>
        <v>0</v>
      </c>
      <c r="L95" s="43">
        <f t="shared" si="34"/>
        <v>0.65602883355176922</v>
      </c>
      <c r="M95" s="43">
        <f t="shared" si="35"/>
        <v>0.32801441677588461</v>
      </c>
      <c r="N95" s="44"/>
      <c r="O95" s="45"/>
      <c r="P95" s="45"/>
      <c r="Q95" s="46">
        <f t="shared" si="31"/>
        <v>0.41992449664429526</v>
      </c>
      <c r="R95" s="47">
        <f>VLOOKUP(B95,[2]Sheet1!$B$3:$C$15,2,FALSE)</f>
        <v>0.3508700622168312</v>
      </c>
      <c r="S95" s="1"/>
      <c r="T95" s="1"/>
    </row>
    <row r="96" spans="1:20" ht="14.25" thickTop="1" thickBot="1" x14ac:dyDescent="0.25">
      <c r="A96" s="1" t="s">
        <v>107</v>
      </c>
      <c r="B96" s="1" t="s">
        <v>60</v>
      </c>
      <c r="C96" s="41">
        <f>VLOOKUP($A96,'[1]LHA Rates 2020 C19 uprate'!$A$3:$D$172,3,FALSE)</f>
        <v>70</v>
      </c>
      <c r="D96" s="41">
        <f>VLOOKUP($A96,'[1]LHA Rates 2020 C19 uprate'!$A$3:$D$172,4,FALSE)</f>
        <v>304.16682003688123</v>
      </c>
      <c r="E96" s="41">
        <v>342.72</v>
      </c>
      <c r="F96" s="41">
        <f t="shared" si="26"/>
        <v>646.88682003688132</v>
      </c>
      <c r="G96" s="41">
        <f t="shared" si="27"/>
        <v>396.53249999999997</v>
      </c>
      <c r="H96" s="41" t="str">
        <f t="shared" si="28"/>
        <v>Eligible</v>
      </c>
      <c r="I96" s="41">
        <f t="shared" si="29"/>
        <v>250.35432003688135</v>
      </c>
      <c r="J96" s="42">
        <f>VLOOKUP(A96,'[1]Table 2'!$A$3:$B$154,2,FALSE)</f>
        <v>70</v>
      </c>
      <c r="K96" s="41">
        <f t="shared" si="30"/>
        <v>0</v>
      </c>
      <c r="L96" s="43">
        <f t="shared" si="34"/>
        <v>0.45871559633027514</v>
      </c>
      <c r="M96" s="43">
        <f t="shared" si="35"/>
        <v>0.22935779816513757</v>
      </c>
      <c r="N96" s="44">
        <f>VLOOKUP(A96,'[1]BRMA LA Names'!$A$2:$B$153,2,FALSE)</f>
        <v>442.37193369364633</v>
      </c>
      <c r="O96" s="45">
        <f t="shared" ref="O96:O131" si="36">(N96/4)/(8.72*17.5)</f>
        <v>0.72472466201449259</v>
      </c>
      <c r="P96" s="45">
        <f t="shared" ref="P96:P131" si="37">(N96/4)/(8.72*35)</f>
        <v>0.3623623310072463</v>
      </c>
      <c r="Q96" s="46">
        <f t="shared" si="31"/>
        <v>0.2936241610738255</v>
      </c>
      <c r="R96" s="47">
        <f>VLOOKUP(B96,[2]Sheet1!$B$3:$C$15,2,FALSE)</f>
        <v>0.22050053526245786</v>
      </c>
      <c r="S96" s="1"/>
      <c r="T96" s="1"/>
    </row>
    <row r="97" spans="1:20" ht="14.25" thickTop="1" thickBot="1" x14ac:dyDescent="0.25">
      <c r="A97" s="1" t="s">
        <v>108</v>
      </c>
      <c r="B97" s="1" t="s">
        <v>47</v>
      </c>
      <c r="C97" s="41">
        <f>VLOOKUP($A97,'[1]LHA Rates 2020 C19 uprate'!$A$3:$D$172,3,FALSE)</f>
        <v>65.59</v>
      </c>
      <c r="D97" s="41">
        <f>VLOOKUP($A97,'[1]LHA Rates 2020 C19 uprate'!$A$3:$D$172,4,FALSE)</f>
        <v>285.00431037455769</v>
      </c>
      <c r="E97" s="41">
        <v>342.72</v>
      </c>
      <c r="F97" s="41">
        <f t="shared" si="26"/>
        <v>627.72431037455772</v>
      </c>
      <c r="G97" s="41">
        <f t="shared" si="27"/>
        <v>396.53249999999997</v>
      </c>
      <c r="H97" s="41" t="str">
        <f t="shared" si="28"/>
        <v>Eligible</v>
      </c>
      <c r="I97" s="41">
        <f t="shared" si="29"/>
        <v>231.19181037455775</v>
      </c>
      <c r="J97" s="42">
        <f>VLOOKUP(A97,'[1]Table 2'!$A$3:$B$154,2,FALSE)</f>
        <v>65.59</v>
      </c>
      <c r="K97" s="41">
        <f t="shared" si="30"/>
        <v>0</v>
      </c>
      <c r="L97" s="43">
        <f t="shared" si="34"/>
        <v>0.42981651376146784</v>
      </c>
      <c r="M97" s="43">
        <f t="shared" si="35"/>
        <v>0.21490825688073392</v>
      </c>
      <c r="N97" s="44">
        <f>VLOOKUP(A97,'[1]BRMA LA Names'!$A$2:$B$153,2,FALSE)</f>
        <v>773.4036557789708</v>
      </c>
      <c r="O97" s="45">
        <f t="shared" si="36"/>
        <v>1.2670439970166623</v>
      </c>
      <c r="P97" s="45">
        <f t="shared" si="37"/>
        <v>0.63352199850833113</v>
      </c>
      <c r="Q97" s="46">
        <f t="shared" si="31"/>
        <v>0.27512583892617448</v>
      </c>
      <c r="R97" s="47">
        <f>VLOOKUP(B97,[2]Sheet1!$B$3:$C$15,2,FALSE)</f>
        <v>0.35227920610439672</v>
      </c>
      <c r="S97" s="1"/>
      <c r="T97" s="1"/>
    </row>
    <row r="98" spans="1:20" ht="14.25" thickTop="1" thickBot="1" x14ac:dyDescent="0.25">
      <c r="A98" s="1" t="s">
        <v>114</v>
      </c>
      <c r="B98" s="1" t="s">
        <v>47</v>
      </c>
      <c r="C98" s="41">
        <f>VLOOKUP($A98,'[1]LHA Rates 2020 C19 uprate'!$A$3:$D$172,3,FALSE)</f>
        <v>71.34</v>
      </c>
      <c r="D98" s="41">
        <f>VLOOKUP($A98,'[1]LHA Rates 2020 C19 uprate'!$A$3:$D$172,4,FALSE)</f>
        <v>309.98944202044436</v>
      </c>
      <c r="E98" s="41">
        <v>342.72</v>
      </c>
      <c r="F98" s="41">
        <f t="shared" si="26"/>
        <v>652.70944202044438</v>
      </c>
      <c r="G98" s="41">
        <f t="shared" si="27"/>
        <v>396.53249999999997</v>
      </c>
      <c r="H98" s="41" t="str">
        <f t="shared" si="28"/>
        <v>Eligible</v>
      </c>
      <c r="I98" s="41">
        <f t="shared" si="29"/>
        <v>256.17694202044441</v>
      </c>
      <c r="J98" s="42">
        <f>VLOOKUP(A98,'[1]Table 2'!$A$3:$B$154,2,FALSE)</f>
        <v>71.34</v>
      </c>
      <c r="K98" s="41">
        <f t="shared" si="30"/>
        <v>0</v>
      </c>
      <c r="L98" s="43">
        <f t="shared" si="34"/>
        <v>0.46749672346002619</v>
      </c>
      <c r="M98" s="43">
        <f t="shared" si="35"/>
        <v>0.23374836173001309</v>
      </c>
      <c r="N98" s="44">
        <f>VLOOKUP(A98,'[1]BRMA LA Names'!$A$2:$B$153,2,FALSE)</f>
        <v>648.49191298626386</v>
      </c>
      <c r="O98" s="45">
        <f t="shared" si="36"/>
        <v>1.0624048377887676</v>
      </c>
      <c r="P98" s="45">
        <f t="shared" si="37"/>
        <v>0.5312024188943838</v>
      </c>
      <c r="Q98" s="46">
        <f t="shared" si="31"/>
        <v>0.29924496644295301</v>
      </c>
      <c r="R98" s="47">
        <f>VLOOKUP(B98,[2]Sheet1!$B$3:$C$15,2,FALSE)</f>
        <v>0.35227920610439672</v>
      </c>
      <c r="S98" s="1"/>
      <c r="T98" s="1"/>
    </row>
    <row r="99" spans="1:20" ht="14.25" thickTop="1" thickBot="1" x14ac:dyDescent="0.25">
      <c r="A99" s="1" t="s">
        <v>115</v>
      </c>
      <c r="B99" s="1" t="s">
        <v>28</v>
      </c>
      <c r="C99" s="41">
        <f>VLOOKUP($A99,'[1]LHA Rates 2020 C19 uprate'!$A$3:$D$172,3,FALSE)</f>
        <v>71.5</v>
      </c>
      <c r="D99" s="41">
        <f>VLOOKUP($A99,'[1]LHA Rates 2020 C19 uprate'!$A$3:$D$172,4,FALSE)</f>
        <v>310.68468046624292</v>
      </c>
      <c r="E99" s="41">
        <v>342.72</v>
      </c>
      <c r="F99" s="41">
        <f t="shared" ref="F99:F130" si="38">D99+E99</f>
        <v>653.40468046624301</v>
      </c>
      <c r="G99" s="41">
        <f t="shared" ref="G99:G130" si="39">($AB$7*0.63)</f>
        <v>396.53249999999997</v>
      </c>
      <c r="H99" s="41" t="str">
        <f t="shared" ref="H99:H130" si="40">IF(F99&gt;G99,"Eligible","Not Elibilbe")</f>
        <v>Eligible</v>
      </c>
      <c r="I99" s="41">
        <f t="shared" ref="I99:I130" si="41">F99-G99</f>
        <v>256.87218046624304</v>
      </c>
      <c r="J99" s="42">
        <f>VLOOKUP(A99,'[1]Table 2'!$A$3:$B$154,2,FALSE)</f>
        <v>71.5</v>
      </c>
      <c r="K99" s="41">
        <f t="shared" ref="K99:K130" si="42">C99-J99</f>
        <v>0</v>
      </c>
      <c r="L99" s="43">
        <f t="shared" si="34"/>
        <v>0.4685452162516382</v>
      </c>
      <c r="M99" s="43">
        <f t="shared" si="35"/>
        <v>0.2342726081258191</v>
      </c>
      <c r="N99" s="44">
        <f>VLOOKUP(A99,'[1]BRMA LA Names'!$A$2:$B$153,2,FALSE)</f>
        <v>669.06459944840913</v>
      </c>
      <c r="O99" s="45">
        <f t="shared" si="36"/>
        <v>1.0961084525694775</v>
      </c>
      <c r="P99" s="45">
        <f t="shared" si="37"/>
        <v>0.54805422628473877</v>
      </c>
      <c r="Q99" s="46">
        <f t="shared" ref="Q99:Q130" si="43">$C99/$Z$1</f>
        <v>0.29991610738255031</v>
      </c>
      <c r="R99" s="47">
        <f>VLOOKUP(B99,[2]Sheet1!$B$3:$C$15,2,FALSE)</f>
        <v>0.3508700622168312</v>
      </c>
      <c r="S99" s="1"/>
      <c r="T99" s="1"/>
    </row>
    <row r="100" spans="1:20" ht="14.25" thickTop="1" thickBot="1" x14ac:dyDescent="0.25">
      <c r="A100" s="48" t="s">
        <v>117</v>
      </c>
      <c r="B100" s="1" t="s">
        <v>44</v>
      </c>
      <c r="C100" s="41">
        <f>VLOOKUP($A100,'[1]LHA Rates 2020 C19 uprate'!$A$3:$D$172,3,FALSE)</f>
        <v>80.97</v>
      </c>
      <c r="D100" s="41">
        <f>VLOOKUP($A100,'[1]LHA Rates 2020 C19 uprate'!$A$3:$D$172,4,FALSE)</f>
        <v>351.83410597694672</v>
      </c>
      <c r="E100" s="41">
        <v>342.72</v>
      </c>
      <c r="F100" s="41">
        <f t="shared" si="38"/>
        <v>694.55410597694674</v>
      </c>
      <c r="G100" s="41">
        <f t="shared" si="39"/>
        <v>396.53249999999997</v>
      </c>
      <c r="H100" s="41" t="str">
        <f t="shared" si="40"/>
        <v>Eligible</v>
      </c>
      <c r="I100" s="41">
        <f t="shared" si="41"/>
        <v>298.02160597694677</v>
      </c>
      <c r="J100" s="42">
        <f>VLOOKUP(A100,'[1]Table 2'!$A$3:$B$154,2,FALSE)</f>
        <v>80.97</v>
      </c>
      <c r="K100" s="41">
        <f t="shared" si="42"/>
        <v>0</v>
      </c>
      <c r="L100" s="43">
        <f t="shared" si="34"/>
        <v>0.5306028833551768</v>
      </c>
      <c r="M100" s="43">
        <f t="shared" si="35"/>
        <v>0.2653014416775884</v>
      </c>
      <c r="N100" s="44">
        <f>VLOOKUP(A100,'[1]BRMA LA Names'!$A$2:$B$153,2,FALSE)</f>
        <v>723.25975035196814</v>
      </c>
      <c r="O100" s="45">
        <f t="shared" si="36"/>
        <v>1.1848947417299607</v>
      </c>
      <c r="P100" s="45">
        <f t="shared" si="37"/>
        <v>0.59244737086498034</v>
      </c>
      <c r="Q100" s="46">
        <f t="shared" si="43"/>
        <v>0.33963926174496645</v>
      </c>
      <c r="R100" s="47">
        <f>VLOOKUP(B100,[2]Sheet1!$B$3:$C$15,2,FALSE)</f>
        <v>0.31126051422229023</v>
      </c>
      <c r="S100" s="1"/>
      <c r="T100" s="1"/>
    </row>
    <row r="101" spans="1:20" ht="14.25" thickTop="1" thickBot="1" x14ac:dyDescent="0.25">
      <c r="A101" s="1" t="s">
        <v>118</v>
      </c>
      <c r="B101" s="1" t="s">
        <v>47</v>
      </c>
      <c r="C101" s="41">
        <f>VLOOKUP($A101,'[1]LHA Rates 2020 C19 uprate'!$A$3:$D$172,3,FALSE)</f>
        <v>65.59</v>
      </c>
      <c r="D101" s="41">
        <f>VLOOKUP($A101,'[1]LHA Rates 2020 C19 uprate'!$A$3:$D$172,4,FALSE)</f>
        <v>285.00431037455769</v>
      </c>
      <c r="E101" s="41">
        <v>342.72</v>
      </c>
      <c r="F101" s="41">
        <f t="shared" si="38"/>
        <v>627.72431037455772</v>
      </c>
      <c r="G101" s="41">
        <f t="shared" si="39"/>
        <v>396.53249999999997</v>
      </c>
      <c r="H101" s="41" t="str">
        <f t="shared" si="40"/>
        <v>Eligible</v>
      </c>
      <c r="I101" s="41">
        <f t="shared" si="41"/>
        <v>231.19181037455775</v>
      </c>
      <c r="J101" s="42">
        <f>VLOOKUP(A101,'[1]Table 2'!$A$3:$B$154,2,FALSE)</f>
        <v>65.59</v>
      </c>
      <c r="K101" s="41">
        <f t="shared" si="42"/>
        <v>0</v>
      </c>
      <c r="L101" s="43">
        <f t="shared" si="34"/>
        <v>0.42981651376146784</v>
      </c>
      <c r="M101" s="43">
        <f t="shared" si="35"/>
        <v>0.21490825688073392</v>
      </c>
      <c r="N101" s="44">
        <f>VLOOKUP(A101,'[1]BRMA LA Names'!$A$2:$B$153,2,FALSE)</f>
        <v>644.50304648247572</v>
      </c>
      <c r="O101" s="45">
        <f t="shared" si="36"/>
        <v>1.0558699975138854</v>
      </c>
      <c r="P101" s="45">
        <f t="shared" si="37"/>
        <v>0.52793499875694272</v>
      </c>
      <c r="Q101" s="46">
        <f t="shared" si="43"/>
        <v>0.27512583892617448</v>
      </c>
      <c r="R101" s="47">
        <f>VLOOKUP(B101,[2]Sheet1!$B$3:$C$15,2,FALSE)</f>
        <v>0.35227920610439672</v>
      </c>
      <c r="S101" s="1"/>
      <c r="T101" s="1"/>
    </row>
    <row r="102" spans="1:20" ht="14.25" thickTop="1" thickBot="1" x14ac:dyDescent="0.25">
      <c r="A102" s="1" t="s">
        <v>119</v>
      </c>
      <c r="B102" s="1" t="s">
        <v>60</v>
      </c>
      <c r="C102" s="41">
        <f>VLOOKUP($A102,'[1]LHA Rates 2020 C19 uprate'!$A$3:$D$172,3,FALSE)</f>
        <v>56.5</v>
      </c>
      <c r="D102" s="41">
        <f>VLOOKUP($A102,'[1]LHA Rates 2020 C19 uprate'!$A$3:$D$172,4,FALSE)</f>
        <v>245.50607617262554</v>
      </c>
      <c r="E102" s="41">
        <v>342.72</v>
      </c>
      <c r="F102" s="41">
        <f t="shared" si="38"/>
        <v>588.22607617262554</v>
      </c>
      <c r="G102" s="41">
        <f t="shared" si="39"/>
        <v>396.53249999999997</v>
      </c>
      <c r="H102" s="41" t="str">
        <f t="shared" si="40"/>
        <v>Eligible</v>
      </c>
      <c r="I102" s="41">
        <f t="shared" si="41"/>
        <v>191.69357617262557</v>
      </c>
      <c r="J102" s="42">
        <f>VLOOKUP(A102,'[1]Table 2'!$A$3:$B$154,2,FALSE)</f>
        <v>56.5</v>
      </c>
      <c r="K102" s="41">
        <f t="shared" si="42"/>
        <v>0</v>
      </c>
      <c r="L102" s="43">
        <f t="shared" si="34"/>
        <v>0.37024901703800783</v>
      </c>
      <c r="M102" s="43">
        <f t="shared" si="35"/>
        <v>0.18512450851900392</v>
      </c>
      <c r="N102" s="44">
        <f>VLOOKUP(A102,'[1]BRMA LA Names'!$A$2:$B$153,2,FALSE)</f>
        <v>507.83591899476971</v>
      </c>
      <c r="O102" s="45">
        <f t="shared" si="36"/>
        <v>0.83197234435578249</v>
      </c>
      <c r="P102" s="45">
        <f t="shared" si="37"/>
        <v>0.41598617217789124</v>
      </c>
      <c r="Q102" s="46">
        <f t="shared" si="43"/>
        <v>0.23699664429530201</v>
      </c>
      <c r="R102" s="47">
        <f>VLOOKUP(B102,[2]Sheet1!$B$3:$C$15,2,FALSE)</f>
        <v>0.22050053526245786</v>
      </c>
      <c r="S102" s="1"/>
      <c r="T102" s="1"/>
    </row>
    <row r="103" spans="1:20" ht="14.25" thickTop="1" thickBot="1" x14ac:dyDescent="0.25">
      <c r="A103" s="1" t="s">
        <v>120</v>
      </c>
      <c r="B103" s="1" t="s">
        <v>57</v>
      </c>
      <c r="C103" s="41">
        <f>VLOOKUP($A103,'[1]LHA Rates 2020 C19 uprate'!$A$3:$D$172,3,FALSE)</f>
        <v>70.25</v>
      </c>
      <c r="D103" s="41">
        <f>VLOOKUP($A103,'[1]LHA Rates 2020 C19 uprate'!$A$3:$D$172,4,FALSE)</f>
        <v>305.2531301084415</v>
      </c>
      <c r="E103" s="41">
        <v>342.72</v>
      </c>
      <c r="F103" s="41">
        <f t="shared" si="38"/>
        <v>647.97313010844152</v>
      </c>
      <c r="G103" s="41">
        <f t="shared" si="39"/>
        <v>396.53249999999997</v>
      </c>
      <c r="H103" s="41" t="str">
        <f t="shared" si="40"/>
        <v>Eligible</v>
      </c>
      <c r="I103" s="41">
        <f t="shared" si="41"/>
        <v>251.44063010844155</v>
      </c>
      <c r="J103" s="42">
        <f>VLOOKUP(A103,'[1]Table 2'!$A$3:$B$154,2,FALSE)</f>
        <v>70.25</v>
      </c>
      <c r="K103" s="41">
        <f t="shared" si="42"/>
        <v>0</v>
      </c>
      <c r="L103" s="43">
        <f t="shared" si="34"/>
        <v>0.46035386631716901</v>
      </c>
      <c r="M103" s="43">
        <f t="shared" si="35"/>
        <v>0.23017693315858451</v>
      </c>
      <c r="N103" s="44">
        <f>VLOOKUP(A103,'[1]BRMA LA Names'!$A$2:$B$153,2,FALSE)</f>
        <v>559.26730855741289</v>
      </c>
      <c r="O103" s="45">
        <f t="shared" si="36"/>
        <v>0.91623084626050588</v>
      </c>
      <c r="P103" s="45">
        <f t="shared" si="37"/>
        <v>0.45811542313025294</v>
      </c>
      <c r="Q103" s="46">
        <f t="shared" si="43"/>
        <v>0.29467281879194629</v>
      </c>
      <c r="R103" s="47">
        <f>VLOOKUP(B103,[2]Sheet1!$B$3:$C$15,2,FALSE)</f>
        <v>0.23497217960382227</v>
      </c>
      <c r="S103" s="1"/>
      <c r="T103" s="1"/>
    </row>
    <row r="104" spans="1:20" ht="14.25" thickTop="1" thickBot="1" x14ac:dyDescent="0.25">
      <c r="A104" s="1" t="s">
        <v>121</v>
      </c>
      <c r="B104" s="1" t="s">
        <v>60</v>
      </c>
      <c r="C104" s="41">
        <f>VLOOKUP($A104,'[1]LHA Rates 2020 C19 uprate'!$A$3:$D$172,3,FALSE)</f>
        <v>66.16</v>
      </c>
      <c r="D104" s="41">
        <f>VLOOKUP($A104,'[1]LHA Rates 2020 C19 uprate'!$A$3:$D$172,4,FALSE)</f>
        <v>287.48109733771514</v>
      </c>
      <c r="E104" s="41">
        <v>342.72</v>
      </c>
      <c r="F104" s="41">
        <f t="shared" si="38"/>
        <v>630.20109733771517</v>
      </c>
      <c r="G104" s="41">
        <f t="shared" si="39"/>
        <v>396.53249999999997</v>
      </c>
      <c r="H104" s="41" t="str">
        <f t="shared" si="40"/>
        <v>Eligible</v>
      </c>
      <c r="I104" s="41">
        <f t="shared" si="41"/>
        <v>233.6685973377152</v>
      </c>
      <c r="J104" s="42">
        <f>VLOOKUP(A104,'[1]Table 2'!$A$3:$B$154,2,FALSE)</f>
        <v>66.16</v>
      </c>
      <c r="K104" s="41">
        <f t="shared" si="42"/>
        <v>0</v>
      </c>
      <c r="L104" s="43">
        <f t="shared" si="34"/>
        <v>0.43355176933158573</v>
      </c>
      <c r="M104" s="43">
        <f t="shared" si="35"/>
        <v>0.21677588466579287</v>
      </c>
      <c r="N104" s="44">
        <f>VLOOKUP(A104,'[1]BRMA LA Names'!$A$2:$B$153,2,FALSE)</f>
        <v>666.85524716484906</v>
      </c>
      <c r="O104" s="45">
        <f t="shared" si="36"/>
        <v>1.0924889370328457</v>
      </c>
      <c r="P104" s="45">
        <f t="shared" si="37"/>
        <v>0.54624446851642283</v>
      </c>
      <c r="Q104" s="46">
        <f t="shared" si="43"/>
        <v>0.27751677852348994</v>
      </c>
      <c r="R104" s="47">
        <f>VLOOKUP(B104,[2]Sheet1!$B$3:$C$15,2,FALSE)</f>
        <v>0.22050053526245786</v>
      </c>
      <c r="S104" s="1"/>
      <c r="T104" s="1"/>
    </row>
    <row r="105" spans="1:20" ht="14.25" thickTop="1" thickBot="1" x14ac:dyDescent="0.25">
      <c r="A105" s="1" t="s">
        <v>124</v>
      </c>
      <c r="B105" s="1" t="s">
        <v>47</v>
      </c>
      <c r="C105" s="41">
        <f>VLOOKUP($A105,'[1]LHA Rates 2020 C19 uprate'!$A$3:$D$172,3,FALSE)</f>
        <v>66.5</v>
      </c>
      <c r="D105" s="41">
        <f>VLOOKUP($A105,'[1]LHA Rates 2020 C19 uprate'!$A$3:$D$172,4,FALSE)</f>
        <v>288.95847903503716</v>
      </c>
      <c r="E105" s="41">
        <v>342.72</v>
      </c>
      <c r="F105" s="41">
        <f t="shared" si="38"/>
        <v>631.67847903503718</v>
      </c>
      <c r="G105" s="41">
        <f t="shared" si="39"/>
        <v>396.53249999999997</v>
      </c>
      <c r="H105" s="41" t="str">
        <f t="shared" si="40"/>
        <v>Eligible</v>
      </c>
      <c r="I105" s="41">
        <f t="shared" si="41"/>
        <v>235.14597903503721</v>
      </c>
      <c r="J105" s="42">
        <f>VLOOKUP(A105,'[1]Table 2'!$A$3:$B$154,2,FALSE)</f>
        <v>66.5</v>
      </c>
      <c r="K105" s="41">
        <f t="shared" si="42"/>
        <v>0</v>
      </c>
      <c r="L105" s="43">
        <f t="shared" si="34"/>
        <v>0.43577981651376141</v>
      </c>
      <c r="M105" s="43">
        <f t="shared" si="35"/>
        <v>0.2178899082568807</v>
      </c>
      <c r="N105" s="44">
        <f>VLOOKUP(A105,'[1]BRMA LA Names'!$A$2:$B$153,2,FALSE)</f>
        <v>469.30792965625716</v>
      </c>
      <c r="O105" s="45">
        <f t="shared" si="36"/>
        <v>0.76885309576713157</v>
      </c>
      <c r="P105" s="45">
        <f t="shared" si="37"/>
        <v>0.38442654788356578</v>
      </c>
      <c r="Q105" s="46">
        <f t="shared" si="43"/>
        <v>0.27894295302013422</v>
      </c>
      <c r="R105" s="47">
        <f>VLOOKUP(B105,[2]Sheet1!$B$3:$C$15,2,FALSE)</f>
        <v>0.35227920610439672</v>
      </c>
      <c r="S105" s="1"/>
      <c r="T105" s="1"/>
    </row>
    <row r="106" spans="1:20" ht="14.25" thickTop="1" thickBot="1" x14ac:dyDescent="0.25">
      <c r="A106" s="1" t="s">
        <v>125</v>
      </c>
      <c r="B106" s="1" t="s">
        <v>47</v>
      </c>
      <c r="C106" s="41">
        <f>VLOOKUP($A106,'[1]LHA Rates 2020 C19 uprate'!$A$3:$D$172,3,FALSE)</f>
        <v>81.5</v>
      </c>
      <c r="D106" s="41">
        <f>VLOOKUP($A106,'[1]LHA Rates 2020 C19 uprate'!$A$3:$D$172,4,FALSE)</f>
        <v>354.13708332865457</v>
      </c>
      <c r="E106" s="41">
        <v>342.72</v>
      </c>
      <c r="F106" s="41">
        <f t="shared" si="38"/>
        <v>696.85708332865465</v>
      </c>
      <c r="G106" s="41">
        <f t="shared" si="39"/>
        <v>396.53249999999997</v>
      </c>
      <c r="H106" s="41" t="str">
        <f t="shared" si="40"/>
        <v>Eligible</v>
      </c>
      <c r="I106" s="41">
        <f t="shared" si="41"/>
        <v>300.32458332865468</v>
      </c>
      <c r="J106" s="42">
        <f>VLOOKUP(A106,'[1]Table 2'!$A$3:$B$154,2,FALSE)</f>
        <v>81.5</v>
      </c>
      <c r="K106" s="41">
        <f t="shared" si="42"/>
        <v>0</v>
      </c>
      <c r="L106" s="43">
        <f t="shared" si="34"/>
        <v>0.53407601572739183</v>
      </c>
      <c r="M106" s="43">
        <f t="shared" si="35"/>
        <v>0.26703800786369591</v>
      </c>
      <c r="N106" s="44">
        <f>VLOOKUP(A106,'[1]BRMA LA Names'!$A$2:$B$153,2,FALSE)</f>
        <v>548.63154738438323</v>
      </c>
      <c r="O106" s="45">
        <f t="shared" si="36"/>
        <v>0.89880659794296058</v>
      </c>
      <c r="P106" s="45">
        <f t="shared" si="37"/>
        <v>0.44940329897148029</v>
      </c>
      <c r="Q106" s="46">
        <f t="shared" si="43"/>
        <v>0.34186241610738255</v>
      </c>
      <c r="R106" s="47">
        <f>VLOOKUP(B106,[2]Sheet1!$B$3:$C$15,2,FALSE)</f>
        <v>0.35227920610439672</v>
      </c>
      <c r="S106" s="1"/>
      <c r="T106" s="1"/>
    </row>
    <row r="107" spans="1:20" ht="14.25" thickTop="1" thickBot="1" x14ac:dyDescent="0.25">
      <c r="A107" s="1" t="s">
        <v>126</v>
      </c>
      <c r="B107" s="1" t="s">
        <v>47</v>
      </c>
      <c r="C107" s="41">
        <f>VLOOKUP($A107,'[1]LHA Rates 2020 C19 uprate'!$A$3:$D$172,3,FALSE)</f>
        <v>78.59</v>
      </c>
      <c r="D107" s="41">
        <f>VLOOKUP($A107,'[1]LHA Rates 2020 C19 uprate'!$A$3:$D$172,4,FALSE)</f>
        <v>341.49243409569277</v>
      </c>
      <c r="E107" s="41">
        <v>342.72</v>
      </c>
      <c r="F107" s="41">
        <f t="shared" si="38"/>
        <v>684.21243409569274</v>
      </c>
      <c r="G107" s="41">
        <f t="shared" si="39"/>
        <v>396.53249999999997</v>
      </c>
      <c r="H107" s="41" t="str">
        <f t="shared" si="40"/>
        <v>Eligible</v>
      </c>
      <c r="I107" s="41">
        <f t="shared" si="41"/>
        <v>287.67993409569277</v>
      </c>
      <c r="J107" s="42">
        <f>VLOOKUP(A107,'[1]Table 2'!$A$3:$B$154,2,FALSE)</f>
        <v>78.59</v>
      </c>
      <c r="K107" s="41">
        <f t="shared" si="42"/>
        <v>0</v>
      </c>
      <c r="L107" s="43">
        <f t="shared" si="34"/>
        <v>0.51500655307994747</v>
      </c>
      <c r="M107" s="43">
        <f t="shared" si="35"/>
        <v>0.25750327653997374</v>
      </c>
      <c r="N107" s="44">
        <f>VLOOKUP(A107,'[1]BRMA LA Names'!$A$2:$B$153,2,FALSE)</f>
        <v>833.28514896194156</v>
      </c>
      <c r="O107" s="45">
        <f t="shared" si="36"/>
        <v>1.3651460500687114</v>
      </c>
      <c r="P107" s="45">
        <f t="shared" si="37"/>
        <v>0.68257302503435568</v>
      </c>
      <c r="Q107" s="46">
        <f t="shared" si="43"/>
        <v>0.32965604026845641</v>
      </c>
      <c r="R107" s="47">
        <f>VLOOKUP(B107,[2]Sheet1!$B$3:$C$15,2,FALSE)</f>
        <v>0.35227920610439672</v>
      </c>
      <c r="S107" s="1"/>
      <c r="T107" s="1"/>
    </row>
    <row r="108" spans="1:20" ht="14.25" thickTop="1" thickBot="1" x14ac:dyDescent="0.25">
      <c r="A108" s="1" t="s">
        <v>127</v>
      </c>
      <c r="B108" s="1" t="s">
        <v>28</v>
      </c>
      <c r="C108" s="41">
        <f>VLOOKUP($A108,'[1]LHA Rates 2020 C19 uprate'!$A$3:$D$172,3,FALSE)</f>
        <v>88.85</v>
      </c>
      <c r="D108" s="41">
        <f>VLOOKUP($A108,'[1]LHA Rates 2020 C19 uprate'!$A$3:$D$172,4,FALSE)</f>
        <v>386.07459943252707</v>
      </c>
      <c r="E108" s="41">
        <v>342.72</v>
      </c>
      <c r="F108" s="41">
        <f t="shared" si="38"/>
        <v>728.79459943252709</v>
      </c>
      <c r="G108" s="41">
        <f t="shared" si="39"/>
        <v>396.53249999999997</v>
      </c>
      <c r="H108" s="41" t="str">
        <f t="shared" si="40"/>
        <v>Eligible</v>
      </c>
      <c r="I108" s="41">
        <f t="shared" si="41"/>
        <v>332.26209943252712</v>
      </c>
      <c r="J108" s="42">
        <f>VLOOKUP(A108,'[1]Table 2'!$A$3:$B$154,2,FALSE)</f>
        <v>88.85</v>
      </c>
      <c r="K108" s="41">
        <f t="shared" si="42"/>
        <v>0</v>
      </c>
      <c r="L108" s="43">
        <f t="shared" si="34"/>
        <v>0.58224115334207061</v>
      </c>
      <c r="M108" s="43">
        <f t="shared" si="35"/>
        <v>0.2911205766710353</v>
      </c>
      <c r="N108" s="44">
        <f>VLOOKUP(A108,'[1]BRMA LA Names'!$A$2:$B$153,2,FALSE)</f>
        <v>837.59983997714346</v>
      </c>
      <c r="O108" s="45">
        <f t="shared" si="36"/>
        <v>1.3722146788616372</v>
      </c>
      <c r="P108" s="45">
        <f t="shared" si="37"/>
        <v>0.68610733943081859</v>
      </c>
      <c r="Q108" s="46">
        <f t="shared" si="43"/>
        <v>0.37269295302013422</v>
      </c>
      <c r="R108" s="47">
        <f>VLOOKUP(B108,[2]Sheet1!$B$3:$C$15,2,FALSE)</f>
        <v>0.3508700622168312</v>
      </c>
      <c r="S108" s="1"/>
      <c r="T108" s="1"/>
    </row>
    <row r="109" spans="1:20" ht="14.25" thickTop="1" thickBot="1" x14ac:dyDescent="0.25">
      <c r="A109" s="1" t="s">
        <v>128</v>
      </c>
      <c r="B109" s="1" t="s">
        <v>28</v>
      </c>
      <c r="C109" s="41">
        <f>VLOOKUP($A109,'[1]LHA Rates 2020 C19 uprate'!$A$3:$D$172,3,FALSE)</f>
        <v>72.84</v>
      </c>
      <c r="D109" s="41">
        <f>VLOOKUP($A109,'[1]LHA Rates 2020 C19 uprate'!$A$3:$D$172,4,FALSE)</f>
        <v>316.5073024498061</v>
      </c>
      <c r="E109" s="41">
        <v>342.72</v>
      </c>
      <c r="F109" s="41">
        <f t="shared" si="38"/>
        <v>659.22730244980607</v>
      </c>
      <c r="G109" s="41">
        <f t="shared" si="39"/>
        <v>396.53249999999997</v>
      </c>
      <c r="H109" s="41" t="str">
        <f t="shared" si="40"/>
        <v>Eligible</v>
      </c>
      <c r="I109" s="41">
        <f t="shared" si="41"/>
        <v>262.6948024498061</v>
      </c>
      <c r="J109" s="42">
        <f>VLOOKUP(A109,'[1]Table 2'!$A$3:$B$154,2,FALSE)</f>
        <v>72.84</v>
      </c>
      <c r="K109" s="41">
        <f t="shared" si="42"/>
        <v>0</v>
      </c>
      <c r="L109" s="43">
        <f t="shared" si="34"/>
        <v>0.47732634338138918</v>
      </c>
      <c r="M109" s="43">
        <f t="shared" si="35"/>
        <v>0.23866317169069459</v>
      </c>
      <c r="N109" s="44">
        <f>VLOOKUP(A109,'[1]BRMA LA Names'!$A$2:$B$153,2,FALSE)</f>
        <v>788.40696287784954</v>
      </c>
      <c r="O109" s="45">
        <f t="shared" si="36"/>
        <v>1.2916234647409066</v>
      </c>
      <c r="P109" s="45">
        <f t="shared" si="37"/>
        <v>0.64581173237045331</v>
      </c>
      <c r="Q109" s="46">
        <f t="shared" si="43"/>
        <v>0.30553691275167788</v>
      </c>
      <c r="R109" s="47">
        <f>VLOOKUP(B109,[2]Sheet1!$B$3:$C$15,2,FALSE)</f>
        <v>0.3508700622168312</v>
      </c>
      <c r="S109" s="1"/>
      <c r="T109" s="1"/>
    </row>
    <row r="110" spans="1:20" ht="14.25" thickTop="1" thickBot="1" x14ac:dyDescent="0.25">
      <c r="A110" s="1" t="s">
        <v>129</v>
      </c>
      <c r="B110" s="1" t="s">
        <v>44</v>
      </c>
      <c r="C110" s="41">
        <f>VLOOKUP($A110,'[1]LHA Rates 2020 C19 uprate'!$A$3:$D$172,3,FALSE)</f>
        <v>75</v>
      </c>
      <c r="D110" s="41">
        <f>VLOOKUP($A110,'[1]LHA Rates 2020 C19 uprate'!$A$3:$D$172,4,FALSE)</f>
        <v>325.893021468087</v>
      </c>
      <c r="E110" s="41">
        <v>342.72</v>
      </c>
      <c r="F110" s="41">
        <f t="shared" si="38"/>
        <v>668.61302146808703</v>
      </c>
      <c r="G110" s="41">
        <f t="shared" si="39"/>
        <v>396.53249999999997</v>
      </c>
      <c r="H110" s="41" t="str">
        <f t="shared" si="40"/>
        <v>Eligible</v>
      </c>
      <c r="I110" s="41">
        <f t="shared" si="41"/>
        <v>272.08052146808706</v>
      </c>
      <c r="J110" s="42">
        <f>VLOOKUP(A110,'[1]Table 2'!$A$3:$B$154,2,FALSE)</f>
        <v>75</v>
      </c>
      <c r="K110" s="41">
        <f t="shared" si="42"/>
        <v>0</v>
      </c>
      <c r="L110" s="43">
        <f t="shared" si="34"/>
        <v>0.49148099606815193</v>
      </c>
      <c r="M110" s="43">
        <f t="shared" si="35"/>
        <v>0.24574049803407597</v>
      </c>
      <c r="N110" s="44">
        <f>VLOOKUP(A110,'[1]BRMA LA Names'!$A$2:$B$153,2,FALSE)</f>
        <v>671.78908761899629</v>
      </c>
      <c r="O110" s="45">
        <f t="shared" si="36"/>
        <v>1.1005718997689977</v>
      </c>
      <c r="P110" s="45">
        <f t="shared" si="37"/>
        <v>0.55028594988449886</v>
      </c>
      <c r="Q110" s="46">
        <f t="shared" si="43"/>
        <v>0.31459731543624159</v>
      </c>
      <c r="R110" s="47">
        <f>VLOOKUP(B110,[2]Sheet1!$B$3:$C$15,2,FALSE)</f>
        <v>0.31126051422229023</v>
      </c>
      <c r="S110" s="1"/>
      <c r="T110" s="1"/>
    </row>
    <row r="111" spans="1:20" ht="14.25" thickTop="1" thickBot="1" x14ac:dyDescent="0.25">
      <c r="A111" s="1" t="s">
        <v>132</v>
      </c>
      <c r="B111" s="1" t="s">
        <v>50</v>
      </c>
      <c r="C111" s="41">
        <f>VLOOKUP($A111,'[1]LHA Rates 2020 C19 uprate'!$A$3:$D$172,3,FALSE)</f>
        <v>67.08</v>
      </c>
      <c r="D111" s="41">
        <f>VLOOKUP($A111,'[1]LHA Rates 2020 C19 uprate'!$A$3:$D$172,4,FALSE)</f>
        <v>291.47871840105699</v>
      </c>
      <c r="E111" s="41">
        <v>342.72</v>
      </c>
      <c r="F111" s="41">
        <f t="shared" si="38"/>
        <v>634.19871840105702</v>
      </c>
      <c r="G111" s="41">
        <f t="shared" si="39"/>
        <v>396.53249999999997</v>
      </c>
      <c r="H111" s="41" t="str">
        <f t="shared" si="40"/>
        <v>Eligible</v>
      </c>
      <c r="I111" s="41">
        <f t="shared" si="41"/>
        <v>237.66621840105705</v>
      </c>
      <c r="J111" s="42">
        <f>VLOOKUP(A111,'[1]Table 2'!$A$3:$B$154,2,FALSE)</f>
        <v>67.08</v>
      </c>
      <c r="K111" s="41">
        <f t="shared" si="42"/>
        <v>0</v>
      </c>
      <c r="L111" s="43">
        <f t="shared" si="34"/>
        <v>0.4395806028833551</v>
      </c>
      <c r="M111" s="43">
        <f t="shared" si="35"/>
        <v>0.21979030144167755</v>
      </c>
      <c r="N111" s="44">
        <f>VLOOKUP(A111,'[1]BRMA LA Names'!$A$2:$B$153,2,FALSE)</f>
        <v>590.98069388986517</v>
      </c>
      <c r="O111" s="45">
        <f t="shared" si="36"/>
        <v>0.96818593363346184</v>
      </c>
      <c r="P111" s="45">
        <f t="shared" si="37"/>
        <v>0.48409296681673092</v>
      </c>
      <c r="Q111" s="46">
        <f t="shared" si="43"/>
        <v>0.28137583892617446</v>
      </c>
      <c r="R111" s="47">
        <f>VLOOKUP(B111,[2]Sheet1!$B$3:$C$15,2,FALSE)</f>
        <v>0.26242329205386095</v>
      </c>
      <c r="S111" s="1"/>
      <c r="T111" s="1"/>
    </row>
    <row r="112" spans="1:20" ht="14.25" thickTop="1" thickBot="1" x14ac:dyDescent="0.25">
      <c r="A112" s="1" t="s">
        <v>133</v>
      </c>
      <c r="B112" s="1" t="s">
        <v>28</v>
      </c>
      <c r="C112" s="41">
        <f>VLOOKUP($A112,'[1]LHA Rates 2020 C19 uprate'!$A$3:$D$172,3,FALSE)</f>
        <v>70</v>
      </c>
      <c r="D112" s="41">
        <f>VLOOKUP($A112,'[1]LHA Rates 2020 C19 uprate'!$A$3:$D$172,4,FALSE)</f>
        <v>304.16682003688123</v>
      </c>
      <c r="E112" s="41">
        <v>342.72</v>
      </c>
      <c r="F112" s="41">
        <f t="shared" si="38"/>
        <v>646.88682003688132</v>
      </c>
      <c r="G112" s="41">
        <f t="shared" si="39"/>
        <v>396.53249999999997</v>
      </c>
      <c r="H112" s="41" t="str">
        <f t="shared" si="40"/>
        <v>Eligible</v>
      </c>
      <c r="I112" s="41">
        <f t="shared" si="41"/>
        <v>250.35432003688135</v>
      </c>
      <c r="J112" s="42">
        <f>VLOOKUP(A112,'[1]Table 2'!$A$3:$B$154,2,FALSE)</f>
        <v>70</v>
      </c>
      <c r="K112" s="41">
        <f t="shared" si="42"/>
        <v>0</v>
      </c>
      <c r="L112" s="43">
        <f t="shared" si="34"/>
        <v>0.45871559633027514</v>
      </c>
      <c r="M112" s="43">
        <f t="shared" si="35"/>
        <v>0.22935779816513757</v>
      </c>
      <c r="N112" s="44">
        <f>VLOOKUP(A112,'[1]BRMA LA Names'!$A$2:$B$153,2,FALSE)</f>
        <v>990.90599250629339</v>
      </c>
      <c r="O112" s="45">
        <f t="shared" si="36"/>
        <v>1.6233715473563126</v>
      </c>
      <c r="P112" s="45">
        <f t="shared" si="37"/>
        <v>0.81168577367815631</v>
      </c>
      <c r="Q112" s="46">
        <f t="shared" si="43"/>
        <v>0.2936241610738255</v>
      </c>
      <c r="R112" s="47">
        <f>VLOOKUP(B112,[2]Sheet1!$B$3:$C$15,2,FALSE)</f>
        <v>0.3508700622168312</v>
      </c>
      <c r="S112" s="1"/>
      <c r="T112" s="1"/>
    </row>
    <row r="113" spans="1:20" ht="14.25" thickTop="1" thickBot="1" x14ac:dyDescent="0.25">
      <c r="A113" s="1" t="s">
        <v>135</v>
      </c>
      <c r="B113" s="1" t="s">
        <v>57</v>
      </c>
      <c r="C113" s="41">
        <f>VLOOKUP($A113,'[1]LHA Rates 2020 C19 uprate'!$A$3:$D$172,3,FALSE)</f>
        <v>66.5</v>
      </c>
      <c r="D113" s="41">
        <f>VLOOKUP($A113,'[1]LHA Rates 2020 C19 uprate'!$A$3:$D$172,4,FALSE)</f>
        <v>288.95847903503716</v>
      </c>
      <c r="E113" s="41">
        <v>342.72</v>
      </c>
      <c r="F113" s="41">
        <f t="shared" si="38"/>
        <v>631.67847903503718</v>
      </c>
      <c r="G113" s="41">
        <f t="shared" si="39"/>
        <v>396.53249999999997</v>
      </c>
      <c r="H113" s="41" t="str">
        <f t="shared" si="40"/>
        <v>Eligible</v>
      </c>
      <c r="I113" s="41">
        <f t="shared" si="41"/>
        <v>235.14597903503721</v>
      </c>
      <c r="J113" s="42">
        <f>VLOOKUP(A113,'[1]Table 2'!$A$3:$B$154,2,FALSE)</f>
        <v>66.5</v>
      </c>
      <c r="K113" s="41">
        <f t="shared" si="42"/>
        <v>0</v>
      </c>
      <c r="L113" s="43">
        <f t="shared" si="34"/>
        <v>0.43577981651376141</v>
      </c>
      <c r="M113" s="43">
        <f t="shared" si="35"/>
        <v>0.2178899082568807</v>
      </c>
      <c r="N113" s="44">
        <f>VLOOKUP(A113,'[1]BRMA LA Names'!$A$2:$B$153,2,FALSE)</f>
        <v>574.96672012899728</v>
      </c>
      <c r="O113" s="45">
        <f t="shared" si="36"/>
        <v>0.94195072105012645</v>
      </c>
      <c r="P113" s="45">
        <f t="shared" si="37"/>
        <v>0.47097536052506322</v>
      </c>
      <c r="Q113" s="46">
        <f t="shared" si="43"/>
        <v>0.27894295302013422</v>
      </c>
      <c r="R113" s="47">
        <f>VLOOKUP(B113,[2]Sheet1!$B$3:$C$15,2,FALSE)</f>
        <v>0.23497217960382227</v>
      </c>
      <c r="S113" s="1"/>
      <c r="T113" s="1"/>
    </row>
    <row r="114" spans="1:20" ht="14.25" thickTop="1" thickBot="1" x14ac:dyDescent="0.25">
      <c r="A114" s="1" t="s">
        <v>136</v>
      </c>
      <c r="B114" s="1" t="s">
        <v>44</v>
      </c>
      <c r="C114" s="41">
        <f>VLOOKUP($A114,'[1]LHA Rates 2020 C19 uprate'!$A$3:$D$172,3,FALSE)</f>
        <v>70</v>
      </c>
      <c r="D114" s="41">
        <f>VLOOKUP($A114,'[1]LHA Rates 2020 C19 uprate'!$A$3:$D$172,4,FALSE)</f>
        <v>304.16682003688123</v>
      </c>
      <c r="E114" s="41">
        <v>342.72</v>
      </c>
      <c r="F114" s="41">
        <f t="shared" si="38"/>
        <v>646.88682003688132</v>
      </c>
      <c r="G114" s="41">
        <f t="shared" si="39"/>
        <v>396.53249999999997</v>
      </c>
      <c r="H114" s="41" t="str">
        <f t="shared" si="40"/>
        <v>Eligible</v>
      </c>
      <c r="I114" s="41">
        <f t="shared" si="41"/>
        <v>250.35432003688135</v>
      </c>
      <c r="J114" s="42">
        <f>VLOOKUP(A114,'[1]Table 2'!$A$3:$B$154,2,FALSE)</f>
        <v>70</v>
      </c>
      <c r="K114" s="41">
        <f t="shared" si="42"/>
        <v>0</v>
      </c>
      <c r="L114" s="43">
        <f t="shared" si="34"/>
        <v>0.45871559633027514</v>
      </c>
      <c r="M114" s="43">
        <f t="shared" si="35"/>
        <v>0.22935779816513757</v>
      </c>
      <c r="N114" s="44">
        <f>VLOOKUP(A114,'[1]BRMA LA Names'!$A$2:$B$153,2,FALSE)</f>
        <v>685.00653403845934</v>
      </c>
      <c r="O114" s="45">
        <f t="shared" si="36"/>
        <v>1.1222256455413815</v>
      </c>
      <c r="P114" s="45">
        <f t="shared" si="37"/>
        <v>0.56111282277069074</v>
      </c>
      <c r="Q114" s="46">
        <f t="shared" si="43"/>
        <v>0.2936241610738255</v>
      </c>
      <c r="R114" s="47">
        <f>VLOOKUP(B114,[2]Sheet1!$B$3:$C$15,2,FALSE)</f>
        <v>0.31126051422229023</v>
      </c>
      <c r="S114" s="1"/>
      <c r="T114" s="1"/>
    </row>
    <row r="115" spans="1:20" ht="14.25" thickTop="1" thickBot="1" x14ac:dyDescent="0.25">
      <c r="A115" s="1" t="s">
        <v>140</v>
      </c>
      <c r="B115" s="1" t="s">
        <v>28</v>
      </c>
      <c r="C115" s="41">
        <f>VLOOKUP($A115,'[1]LHA Rates 2020 C19 uprate'!$A$3:$D$172,3,FALSE)</f>
        <v>88.85</v>
      </c>
      <c r="D115" s="41">
        <f>VLOOKUP($A115,'[1]LHA Rates 2020 C19 uprate'!$A$3:$D$172,4,FALSE)</f>
        <v>386.07459943252707</v>
      </c>
      <c r="E115" s="41">
        <v>342.72</v>
      </c>
      <c r="F115" s="41">
        <f t="shared" si="38"/>
        <v>728.79459943252709</v>
      </c>
      <c r="G115" s="41">
        <f t="shared" si="39"/>
        <v>396.53249999999997</v>
      </c>
      <c r="H115" s="41" t="str">
        <f t="shared" si="40"/>
        <v>Eligible</v>
      </c>
      <c r="I115" s="41">
        <f t="shared" si="41"/>
        <v>332.26209943252712</v>
      </c>
      <c r="J115" s="42">
        <f>VLOOKUP(A115,'[1]Table 2'!$A$3:$B$154,2,FALSE)</f>
        <v>88.85</v>
      </c>
      <c r="K115" s="41">
        <f t="shared" si="42"/>
        <v>0</v>
      </c>
      <c r="L115" s="43">
        <f t="shared" si="34"/>
        <v>0.58224115334207061</v>
      </c>
      <c r="M115" s="43">
        <f t="shared" si="35"/>
        <v>0.2911205766710353</v>
      </c>
      <c r="N115" s="44">
        <f>VLOOKUP(A115,'[1]BRMA LA Names'!$A$2:$B$153,2,FALSE)</f>
        <v>923.46746359748795</v>
      </c>
      <c r="O115" s="45">
        <f t="shared" si="36"/>
        <v>1.5128890294847441</v>
      </c>
      <c r="P115" s="45">
        <f t="shared" si="37"/>
        <v>0.75644451474237207</v>
      </c>
      <c r="Q115" s="46">
        <f t="shared" si="43"/>
        <v>0.37269295302013422</v>
      </c>
      <c r="R115" s="47">
        <f>VLOOKUP(B115,[2]Sheet1!$B$3:$C$15,2,FALSE)</f>
        <v>0.3508700622168312</v>
      </c>
      <c r="S115" s="1"/>
      <c r="T115" s="1"/>
    </row>
    <row r="116" spans="1:20" ht="14.25" thickTop="1" thickBot="1" x14ac:dyDescent="0.25">
      <c r="A116" s="1" t="s">
        <v>146</v>
      </c>
      <c r="B116" s="1" t="s">
        <v>57</v>
      </c>
      <c r="C116" s="41">
        <f>VLOOKUP($A116,'[1]LHA Rates 2020 C19 uprate'!$A$3:$D$172,3,FALSE)</f>
        <v>66.39</v>
      </c>
      <c r="D116" s="41">
        <f>VLOOKUP($A116,'[1]LHA Rates 2020 C19 uprate'!$A$3:$D$172,4,FALSE)</f>
        <v>288.48050260355063</v>
      </c>
      <c r="E116" s="41">
        <v>342.72</v>
      </c>
      <c r="F116" s="41">
        <f t="shared" si="38"/>
        <v>631.2005026035506</v>
      </c>
      <c r="G116" s="41">
        <f t="shared" si="39"/>
        <v>396.53249999999997</v>
      </c>
      <c r="H116" s="41" t="str">
        <f t="shared" si="40"/>
        <v>Eligible</v>
      </c>
      <c r="I116" s="41">
        <f t="shared" si="41"/>
        <v>234.66800260355063</v>
      </c>
      <c r="J116" s="42">
        <f>VLOOKUP(A116,'[1]Table 2'!$A$3:$B$154,2,FALSE)</f>
        <v>66.39</v>
      </c>
      <c r="K116" s="41">
        <f t="shared" si="42"/>
        <v>0</v>
      </c>
      <c r="L116" s="43">
        <f t="shared" si="34"/>
        <v>0.43505897771952812</v>
      </c>
      <c r="M116" s="43">
        <f t="shared" si="35"/>
        <v>0.21752948885976406</v>
      </c>
      <c r="N116" s="44">
        <f>VLOOKUP(A116,'[1]BRMA LA Names'!$A$2:$B$153,2,FALSE)</f>
        <v>513.41460975258747</v>
      </c>
      <c r="O116" s="45">
        <f t="shared" si="36"/>
        <v>0.84111174599047733</v>
      </c>
      <c r="P116" s="45">
        <f t="shared" si="37"/>
        <v>0.42055587299523867</v>
      </c>
      <c r="Q116" s="46">
        <f t="shared" si="43"/>
        <v>0.27848154362416105</v>
      </c>
      <c r="R116" s="47">
        <f>VLOOKUP(B116,[2]Sheet1!$B$3:$C$15,2,FALSE)</f>
        <v>0.23497217960382227</v>
      </c>
      <c r="S116" s="1"/>
      <c r="T116" s="1"/>
    </row>
    <row r="117" spans="1:20" ht="14.25" thickTop="1" thickBot="1" x14ac:dyDescent="0.25">
      <c r="A117" s="1" t="s">
        <v>154</v>
      </c>
      <c r="B117" s="1" t="s">
        <v>28</v>
      </c>
      <c r="C117" s="41">
        <f>VLOOKUP($A117,'[1]LHA Rates 2020 C19 uprate'!$A$3:$D$172,3,FALSE)</f>
        <v>118.87</v>
      </c>
      <c r="D117" s="41">
        <f>VLOOKUP($A117,'[1]LHA Rates 2020 C19 uprate'!$A$3:$D$172,4,FALSE)</f>
        <v>516.51871282548677</v>
      </c>
      <c r="E117" s="41">
        <v>342.72</v>
      </c>
      <c r="F117" s="41">
        <f t="shared" si="38"/>
        <v>859.2387128254868</v>
      </c>
      <c r="G117" s="41">
        <f t="shared" si="39"/>
        <v>396.53249999999997</v>
      </c>
      <c r="H117" s="41" t="str">
        <f t="shared" si="40"/>
        <v>Eligible</v>
      </c>
      <c r="I117" s="41">
        <f t="shared" si="41"/>
        <v>462.70621282548683</v>
      </c>
      <c r="J117" s="42">
        <f>VLOOKUP(A117,'[1]Table 2'!$A$3:$B$154,2,FALSE)</f>
        <v>118.87</v>
      </c>
      <c r="K117" s="41">
        <f t="shared" si="42"/>
        <v>0</v>
      </c>
      <c r="L117" s="43">
        <f t="shared" ref="L117:L148" si="44">$C117/(8.72*17.5)</f>
        <v>0.77896461336828304</v>
      </c>
      <c r="M117" s="43">
        <f t="shared" ref="M117:M148" si="45">$C117/(8.72*35)</f>
        <v>0.38948230668414152</v>
      </c>
      <c r="N117" s="44">
        <f>VLOOKUP(A117,'[1]BRMA LA Names'!$A$2:$B$153,2,FALSE)</f>
        <v>1238.8152396888618</v>
      </c>
      <c r="O117" s="45">
        <f t="shared" si="36"/>
        <v>2.0295138264889605</v>
      </c>
      <c r="P117" s="45">
        <f t="shared" si="37"/>
        <v>1.0147569132444803</v>
      </c>
      <c r="Q117" s="46">
        <f t="shared" si="43"/>
        <v>0.49861577181208055</v>
      </c>
      <c r="R117" s="47">
        <f>VLOOKUP(B117,[2]Sheet1!$B$3:$C$15,2,FALSE)</f>
        <v>0.3508700622168312</v>
      </c>
      <c r="S117" s="1"/>
      <c r="T117" s="1"/>
    </row>
    <row r="118" spans="1:20" ht="14.25" thickTop="1" thickBot="1" x14ac:dyDescent="0.25">
      <c r="A118" s="1" t="s">
        <v>155</v>
      </c>
      <c r="B118" s="1" t="s">
        <v>70</v>
      </c>
      <c r="C118" s="41">
        <f>VLOOKUP($A118,'[1]LHA Rates 2020 C19 uprate'!$A$3:$D$172,3,FALSE)</f>
        <v>70.19</v>
      </c>
      <c r="D118" s="41">
        <f>VLOOKUP($A118,'[1]LHA Rates 2020 C19 uprate'!$A$3:$D$172,4,FALSE)</f>
        <v>304.99241569126701</v>
      </c>
      <c r="E118" s="41">
        <v>342.72</v>
      </c>
      <c r="F118" s="41">
        <f t="shared" si="38"/>
        <v>647.7124156912671</v>
      </c>
      <c r="G118" s="41">
        <f t="shared" si="39"/>
        <v>396.53249999999997</v>
      </c>
      <c r="H118" s="41" t="str">
        <f t="shared" si="40"/>
        <v>Eligible</v>
      </c>
      <c r="I118" s="41">
        <f t="shared" si="41"/>
        <v>251.17991569126713</v>
      </c>
      <c r="J118" s="42">
        <f>VLOOKUP(A118,'[1]Table 2'!$A$3:$B$154,2,FALSE)</f>
        <v>70.19</v>
      </c>
      <c r="K118" s="41">
        <f t="shared" si="42"/>
        <v>0</v>
      </c>
      <c r="L118" s="43">
        <f t="shared" si="44"/>
        <v>0.45996068152031444</v>
      </c>
      <c r="M118" s="43">
        <f t="shared" si="45"/>
        <v>0.22998034076015722</v>
      </c>
      <c r="N118" s="44">
        <f>VLOOKUP(A118,'[1]BRMA LA Names'!$A$2:$B$153,2,FALSE)</f>
        <v>663.14924736463649</v>
      </c>
      <c r="O118" s="45">
        <f t="shared" si="36"/>
        <v>1.0864175087887229</v>
      </c>
      <c r="P118" s="45">
        <f t="shared" si="37"/>
        <v>0.54320875439436145</v>
      </c>
      <c r="Q118" s="46">
        <f t="shared" si="43"/>
        <v>0.29442114093959731</v>
      </c>
      <c r="R118" s="47">
        <f>VLOOKUP(B118,[2]Sheet1!$B$3:$C$15,2,FALSE)</f>
        <v>0.45907710199779322</v>
      </c>
      <c r="S118" s="1"/>
      <c r="T118" s="1"/>
    </row>
    <row r="119" spans="1:20" ht="14.25" thickTop="1" thickBot="1" x14ac:dyDescent="0.25">
      <c r="A119" s="1" t="s">
        <v>156</v>
      </c>
      <c r="B119" s="1" t="s">
        <v>47</v>
      </c>
      <c r="C119" s="41">
        <f>VLOOKUP($A119,'[1]LHA Rates 2020 C19 uprate'!$A$3:$D$172,3,FALSE)</f>
        <v>65.59</v>
      </c>
      <c r="D119" s="41">
        <f>VLOOKUP($A119,'[1]LHA Rates 2020 C19 uprate'!$A$3:$D$172,4,FALSE)</f>
        <v>285.00431037455769</v>
      </c>
      <c r="E119" s="41">
        <v>342.72</v>
      </c>
      <c r="F119" s="41">
        <f t="shared" si="38"/>
        <v>627.72431037455772</v>
      </c>
      <c r="G119" s="41">
        <f t="shared" si="39"/>
        <v>396.53249999999997</v>
      </c>
      <c r="H119" s="41" t="str">
        <f t="shared" si="40"/>
        <v>Eligible</v>
      </c>
      <c r="I119" s="41">
        <f t="shared" si="41"/>
        <v>231.19181037455775</v>
      </c>
      <c r="J119" s="42">
        <f>VLOOKUP(A119,'[1]Table 2'!$A$3:$B$154,2,FALSE)</f>
        <v>65.59</v>
      </c>
      <c r="K119" s="41">
        <f t="shared" si="42"/>
        <v>0</v>
      </c>
      <c r="L119" s="43">
        <f t="shared" si="44"/>
        <v>0.42981651376146784</v>
      </c>
      <c r="M119" s="43">
        <f t="shared" si="45"/>
        <v>0.21490825688073392</v>
      </c>
      <c r="N119" s="44">
        <f>VLOOKUP(A119,'[1]BRMA LA Names'!$A$2:$B$153,2,FALSE)</f>
        <v>662.74762460330885</v>
      </c>
      <c r="O119" s="45">
        <f t="shared" si="36"/>
        <v>1.0857595422727864</v>
      </c>
      <c r="P119" s="45">
        <f t="shared" si="37"/>
        <v>0.54287977113639319</v>
      </c>
      <c r="Q119" s="46">
        <f t="shared" si="43"/>
        <v>0.27512583892617448</v>
      </c>
      <c r="R119" s="47">
        <f>VLOOKUP(B119,[2]Sheet1!$B$3:$C$15,2,FALSE)</f>
        <v>0.35227920610439672</v>
      </c>
      <c r="S119" s="1"/>
      <c r="T119" s="1"/>
    </row>
    <row r="120" spans="1:20" ht="14.25" thickTop="1" thickBot="1" x14ac:dyDescent="0.25">
      <c r="A120" s="1" t="s">
        <v>159</v>
      </c>
      <c r="B120" s="1" t="s">
        <v>28</v>
      </c>
      <c r="C120" s="41">
        <f>VLOOKUP($A120,'[1]LHA Rates 2020 C19 uprate'!$A$3:$D$172,3,FALSE)</f>
        <v>89.75</v>
      </c>
      <c r="D120" s="41">
        <f>VLOOKUP($A120,'[1]LHA Rates 2020 C19 uprate'!$A$3:$D$172,4,FALSE)</f>
        <v>389.98531569014409</v>
      </c>
      <c r="E120" s="41">
        <v>342.72</v>
      </c>
      <c r="F120" s="41">
        <f t="shared" si="38"/>
        <v>732.70531569014406</v>
      </c>
      <c r="G120" s="41">
        <f t="shared" si="39"/>
        <v>396.53249999999997</v>
      </c>
      <c r="H120" s="41" t="str">
        <f t="shared" si="40"/>
        <v>Eligible</v>
      </c>
      <c r="I120" s="41">
        <f t="shared" si="41"/>
        <v>336.17281569014409</v>
      </c>
      <c r="J120" s="42">
        <f>VLOOKUP(A120,'[1]Table 2'!$A$3:$B$154,2,FALSE)</f>
        <v>89.75</v>
      </c>
      <c r="K120" s="41">
        <f t="shared" si="42"/>
        <v>0</v>
      </c>
      <c r="L120" s="43">
        <f t="shared" si="44"/>
        <v>0.58813892529488854</v>
      </c>
      <c r="M120" s="43">
        <f t="shared" si="45"/>
        <v>0.29406946264744427</v>
      </c>
      <c r="N120" s="44">
        <f>VLOOKUP(A120,'[1]BRMA LA Names'!$A$2:$B$153,2,FALSE)</f>
        <v>1025.4252586386847</v>
      </c>
      <c r="O120" s="45">
        <f t="shared" si="36"/>
        <v>1.6799234250306103</v>
      </c>
      <c r="P120" s="45">
        <f t="shared" si="37"/>
        <v>0.83996171251530516</v>
      </c>
      <c r="Q120" s="46">
        <f t="shared" si="43"/>
        <v>0.37646812080536912</v>
      </c>
      <c r="R120" s="47">
        <f>VLOOKUP(B120,[2]Sheet1!$B$3:$C$15,2,FALSE)</f>
        <v>0.3508700622168312</v>
      </c>
      <c r="S120" s="1"/>
      <c r="T120" s="1"/>
    </row>
    <row r="121" spans="1:20" ht="14.25" thickTop="1" thickBot="1" x14ac:dyDescent="0.25">
      <c r="A121" s="1" t="s">
        <v>160</v>
      </c>
      <c r="B121" s="1" t="s">
        <v>60</v>
      </c>
      <c r="C121" s="41">
        <f>VLOOKUP($A121,'[1]LHA Rates 2020 C19 uprate'!$A$3:$D$172,3,FALSE)</f>
        <v>75</v>
      </c>
      <c r="D121" s="41">
        <f>VLOOKUP($A121,'[1]LHA Rates 2020 C19 uprate'!$A$3:$D$172,4,FALSE)</f>
        <v>325.893021468087</v>
      </c>
      <c r="E121" s="41">
        <v>342.72</v>
      </c>
      <c r="F121" s="41">
        <f t="shared" si="38"/>
        <v>668.61302146808703</v>
      </c>
      <c r="G121" s="41">
        <f t="shared" si="39"/>
        <v>396.53249999999997</v>
      </c>
      <c r="H121" s="41" t="str">
        <f t="shared" si="40"/>
        <v>Eligible</v>
      </c>
      <c r="I121" s="41">
        <f t="shared" si="41"/>
        <v>272.08052146808706</v>
      </c>
      <c r="J121" s="42">
        <f>VLOOKUP(A121,'[1]Table 2'!$A$3:$B$154,2,FALSE)</f>
        <v>75</v>
      </c>
      <c r="K121" s="41">
        <f t="shared" si="42"/>
        <v>0</v>
      </c>
      <c r="L121" s="43">
        <f t="shared" si="44"/>
        <v>0.49148099606815193</v>
      </c>
      <c r="M121" s="43">
        <f t="shared" si="45"/>
        <v>0.24574049803407597</v>
      </c>
      <c r="N121" s="44">
        <f>VLOOKUP(A121,'[1]BRMA LA Names'!$A$2:$B$153,2,FALSE)</f>
        <v>598.50181938252058</v>
      </c>
      <c r="O121" s="45">
        <f t="shared" si="36"/>
        <v>0.98050756779574133</v>
      </c>
      <c r="P121" s="45">
        <f t="shared" si="37"/>
        <v>0.49025378389787067</v>
      </c>
      <c r="Q121" s="46">
        <f t="shared" si="43"/>
        <v>0.31459731543624159</v>
      </c>
      <c r="R121" s="47">
        <f>VLOOKUP(B121,[2]Sheet1!$B$3:$C$15,2,FALSE)</f>
        <v>0.22050053526245786</v>
      </c>
      <c r="S121" s="1"/>
      <c r="T121" s="1"/>
    </row>
    <row r="122" spans="1:20" ht="14.25" thickTop="1" thickBot="1" x14ac:dyDescent="0.25">
      <c r="A122" s="1" t="s">
        <v>161</v>
      </c>
      <c r="B122" s="1" t="s">
        <v>60</v>
      </c>
      <c r="C122" s="41">
        <f>VLOOKUP($A122,'[1]LHA Rates 2020 C19 uprate'!$A$3:$D$172,3,FALSE)</f>
        <v>61.5</v>
      </c>
      <c r="D122" s="41">
        <f>VLOOKUP($A122,'[1]LHA Rates 2020 C19 uprate'!$A$3:$D$172,4,FALSE)</f>
        <v>267.23227760383133</v>
      </c>
      <c r="E122" s="41">
        <v>342.72</v>
      </c>
      <c r="F122" s="41">
        <f t="shared" si="38"/>
        <v>609.95227760383136</v>
      </c>
      <c r="G122" s="41">
        <f t="shared" si="39"/>
        <v>396.53249999999997</v>
      </c>
      <c r="H122" s="41" t="str">
        <f t="shared" si="40"/>
        <v>Eligible</v>
      </c>
      <c r="I122" s="41">
        <f t="shared" si="41"/>
        <v>213.41977760383139</v>
      </c>
      <c r="J122" s="42">
        <f>VLOOKUP(A122,'[1]Table 2'!$A$3:$B$154,2,FALSE)</f>
        <v>61.5</v>
      </c>
      <c r="K122" s="41">
        <f t="shared" si="42"/>
        <v>0</v>
      </c>
      <c r="L122" s="43">
        <f t="shared" si="44"/>
        <v>0.40301441677588462</v>
      </c>
      <c r="M122" s="43">
        <f t="shared" si="45"/>
        <v>0.20150720838794231</v>
      </c>
      <c r="N122" s="44">
        <f>VLOOKUP(A122,'[1]BRMA LA Names'!$A$2:$B$153,2,FALSE)</f>
        <v>507.83591899476971</v>
      </c>
      <c r="O122" s="45">
        <f t="shared" si="36"/>
        <v>0.83197234435578249</v>
      </c>
      <c r="P122" s="45">
        <f t="shared" si="37"/>
        <v>0.41598617217789124</v>
      </c>
      <c r="Q122" s="46">
        <f t="shared" si="43"/>
        <v>0.25796979865771813</v>
      </c>
      <c r="R122" s="47">
        <f>VLOOKUP(B122,[2]Sheet1!$B$3:$C$15,2,FALSE)</f>
        <v>0.22050053526245786</v>
      </c>
      <c r="S122" s="1"/>
      <c r="T122" s="1"/>
    </row>
    <row r="123" spans="1:20" ht="14.25" thickTop="1" thickBot="1" x14ac:dyDescent="0.25">
      <c r="A123" s="1" t="s">
        <v>162</v>
      </c>
      <c r="B123" s="1" t="s">
        <v>50</v>
      </c>
      <c r="C123" s="41">
        <f>VLOOKUP($A123,'[1]LHA Rates 2020 C19 uprate'!$A$3:$D$172,3,FALSE)</f>
        <v>84.35</v>
      </c>
      <c r="D123" s="41">
        <f>VLOOKUP($A123,'[1]LHA Rates 2020 C19 uprate'!$A$3:$D$172,4,FALSE)</f>
        <v>366.52101814444183</v>
      </c>
      <c r="E123" s="41">
        <v>342.72</v>
      </c>
      <c r="F123" s="41">
        <f t="shared" si="38"/>
        <v>709.2410181444418</v>
      </c>
      <c r="G123" s="41">
        <f t="shared" si="39"/>
        <v>396.53249999999997</v>
      </c>
      <c r="H123" s="41" t="str">
        <f t="shared" si="40"/>
        <v>Eligible</v>
      </c>
      <c r="I123" s="41">
        <f t="shared" si="41"/>
        <v>312.70851814444183</v>
      </c>
      <c r="J123" s="42">
        <f>VLOOKUP(A123,'[1]Table 2'!$A$3:$B$154,2,FALSE)</f>
        <v>84.35</v>
      </c>
      <c r="K123" s="41">
        <f t="shared" si="42"/>
        <v>0</v>
      </c>
      <c r="L123" s="43">
        <f t="shared" si="44"/>
        <v>0.5527522935779815</v>
      </c>
      <c r="M123" s="43">
        <f t="shared" si="45"/>
        <v>0.27637614678899075</v>
      </c>
      <c r="N123" s="44">
        <f>VLOOKUP(A123,'[1]BRMA LA Names'!$A$2:$B$153,2,FALSE)</f>
        <v>673.03421171920172</v>
      </c>
      <c r="O123" s="45">
        <f t="shared" si="36"/>
        <v>1.1026117492123224</v>
      </c>
      <c r="P123" s="45">
        <f t="shared" si="37"/>
        <v>0.55130587460616121</v>
      </c>
      <c r="Q123" s="46">
        <f t="shared" si="43"/>
        <v>0.35381711409395972</v>
      </c>
      <c r="R123" s="47">
        <f>VLOOKUP(B123,[2]Sheet1!$B$3:$C$15,2,FALSE)</f>
        <v>0.26242329205386095</v>
      </c>
      <c r="S123" s="1"/>
      <c r="T123" s="1"/>
    </row>
    <row r="124" spans="1:20" ht="14.25" thickTop="1" thickBot="1" x14ac:dyDescent="0.25">
      <c r="A124" s="1" t="s">
        <v>163</v>
      </c>
      <c r="B124" s="1" t="s">
        <v>44</v>
      </c>
      <c r="C124" s="41">
        <f>VLOOKUP($A124,'[1]LHA Rates 2020 C19 uprate'!$A$3:$D$172,3,FALSE)</f>
        <v>83.1</v>
      </c>
      <c r="D124" s="41">
        <f>VLOOKUP($A124,'[1]LHA Rates 2020 C19 uprate'!$A$3:$D$172,4,FALSE)</f>
        <v>361.0894677866404</v>
      </c>
      <c r="E124" s="41">
        <v>342.72</v>
      </c>
      <c r="F124" s="41">
        <f t="shared" si="38"/>
        <v>703.80946778664043</v>
      </c>
      <c r="G124" s="41">
        <f t="shared" si="39"/>
        <v>396.53249999999997</v>
      </c>
      <c r="H124" s="41" t="str">
        <f t="shared" si="40"/>
        <v>Eligible</v>
      </c>
      <c r="I124" s="41">
        <f t="shared" si="41"/>
        <v>307.27696778664045</v>
      </c>
      <c r="J124" s="42">
        <f>VLOOKUP(A124,'[1]Table 2'!$A$3:$B$154,2,FALSE)</f>
        <v>83.1</v>
      </c>
      <c r="K124" s="41">
        <f t="shared" si="42"/>
        <v>0</v>
      </c>
      <c r="L124" s="43">
        <f t="shared" si="44"/>
        <v>0.54456094364351237</v>
      </c>
      <c r="M124" s="43">
        <f t="shared" si="45"/>
        <v>0.27228047182175619</v>
      </c>
      <c r="N124" s="44">
        <f>VLOOKUP(A124,'[1]BRMA LA Names'!$A$2:$B$153,2,FALSE)</f>
        <v>847.45586909927579</v>
      </c>
      <c r="O124" s="45">
        <f t="shared" si="36"/>
        <v>1.3883615155623783</v>
      </c>
      <c r="P124" s="45">
        <f t="shared" si="37"/>
        <v>0.69418075778118915</v>
      </c>
      <c r="Q124" s="46">
        <f t="shared" si="43"/>
        <v>0.34857382550335569</v>
      </c>
      <c r="R124" s="47">
        <f>VLOOKUP(B124,[2]Sheet1!$B$3:$C$15,2,FALSE)</f>
        <v>0.31126051422229023</v>
      </c>
      <c r="S124" s="1"/>
      <c r="T124" s="1"/>
    </row>
    <row r="125" spans="1:20" ht="14.25" thickTop="1" thickBot="1" x14ac:dyDescent="0.25">
      <c r="A125" s="1" t="s">
        <v>164</v>
      </c>
      <c r="B125" s="1" t="s">
        <v>60</v>
      </c>
      <c r="C125" s="41">
        <f>VLOOKUP($A125,'[1]LHA Rates 2020 C19 uprate'!$A$3:$D$172,3,FALSE)</f>
        <v>65.5</v>
      </c>
      <c r="D125" s="41">
        <f>VLOOKUP($A125,'[1]LHA Rates 2020 C19 uprate'!$A$3:$D$172,4,FALSE)</f>
        <v>284.61323874879599</v>
      </c>
      <c r="E125" s="41">
        <v>342.72</v>
      </c>
      <c r="F125" s="41">
        <f t="shared" si="38"/>
        <v>627.33323874879602</v>
      </c>
      <c r="G125" s="41">
        <f t="shared" si="39"/>
        <v>396.53249999999997</v>
      </c>
      <c r="H125" s="41" t="str">
        <f t="shared" si="40"/>
        <v>Eligible</v>
      </c>
      <c r="I125" s="41">
        <f t="shared" si="41"/>
        <v>230.80073874879605</v>
      </c>
      <c r="J125" s="42">
        <f>VLOOKUP(A125,'[1]Table 2'!$A$3:$B$154,2,FALSE)</f>
        <v>65.5</v>
      </c>
      <c r="K125" s="41">
        <f t="shared" si="42"/>
        <v>0</v>
      </c>
      <c r="L125" s="43">
        <f t="shared" si="44"/>
        <v>0.42922673656618604</v>
      </c>
      <c r="M125" s="43">
        <f t="shared" si="45"/>
        <v>0.21461336828309302</v>
      </c>
      <c r="N125" s="44">
        <f>VLOOKUP(A125,'[1]BRMA LA Names'!$A$2:$B$153,2,FALSE)</f>
        <v>512.96557474219162</v>
      </c>
      <c r="O125" s="45">
        <f t="shared" si="36"/>
        <v>0.84037610540988128</v>
      </c>
      <c r="P125" s="45">
        <f t="shared" si="37"/>
        <v>0.42018805270494064</v>
      </c>
      <c r="Q125" s="46">
        <f t="shared" si="43"/>
        <v>0.27474832214765099</v>
      </c>
      <c r="R125" s="47">
        <f>VLOOKUP(B125,[2]Sheet1!$B$3:$C$15,2,FALSE)</f>
        <v>0.22050053526245786</v>
      </c>
      <c r="S125" s="1"/>
      <c r="T125" s="1"/>
    </row>
    <row r="126" spans="1:20" ht="14.25" thickTop="1" thickBot="1" x14ac:dyDescent="0.25">
      <c r="A126" s="1" t="s">
        <v>165</v>
      </c>
      <c r="B126" s="1" t="s">
        <v>60</v>
      </c>
      <c r="C126" s="41">
        <f>VLOOKUP($A126,'[1]LHA Rates 2020 C19 uprate'!$A$3:$D$172,3,FALSE)</f>
        <v>56</v>
      </c>
      <c r="D126" s="41">
        <f>VLOOKUP($A126,'[1]LHA Rates 2020 C19 uprate'!$A$3:$D$172,4,FALSE)</f>
        <v>243.33345602950496</v>
      </c>
      <c r="E126" s="41">
        <v>342.72</v>
      </c>
      <c r="F126" s="41">
        <f t="shared" si="38"/>
        <v>586.05345602950501</v>
      </c>
      <c r="G126" s="41">
        <f t="shared" si="39"/>
        <v>396.53249999999997</v>
      </c>
      <c r="H126" s="41" t="str">
        <f t="shared" si="40"/>
        <v>Eligible</v>
      </c>
      <c r="I126" s="41">
        <f t="shared" si="41"/>
        <v>189.52095602950504</v>
      </c>
      <c r="J126" s="42">
        <f>VLOOKUP(A126,'[1]Table 2'!$A$3:$B$154,2,FALSE)</f>
        <v>56</v>
      </c>
      <c r="K126" s="41">
        <f t="shared" si="42"/>
        <v>0</v>
      </c>
      <c r="L126" s="43">
        <f t="shared" si="44"/>
        <v>0.36697247706422015</v>
      </c>
      <c r="M126" s="43">
        <f t="shared" si="45"/>
        <v>0.18348623853211007</v>
      </c>
      <c r="N126" s="44">
        <f>VLOOKUP(A126,'[1]BRMA LA Names'!$A$2:$B$153,2,FALSE)</f>
        <v>492.09992624000472</v>
      </c>
      <c r="O126" s="45">
        <f t="shared" si="36"/>
        <v>0.80619253971167204</v>
      </c>
      <c r="P126" s="45">
        <f t="shared" si="37"/>
        <v>0.40309626985583602</v>
      </c>
      <c r="Q126" s="46">
        <f t="shared" si="43"/>
        <v>0.2348993288590604</v>
      </c>
      <c r="R126" s="47">
        <f>VLOOKUP(B126,[2]Sheet1!$B$3:$C$15,2,FALSE)</f>
        <v>0.22050053526245786</v>
      </c>
      <c r="S126" s="1"/>
      <c r="T126" s="1"/>
    </row>
    <row r="127" spans="1:20" ht="14.25" thickTop="1" thickBot="1" x14ac:dyDescent="0.25">
      <c r="A127" s="1" t="s">
        <v>167</v>
      </c>
      <c r="B127" s="1" t="s">
        <v>50</v>
      </c>
      <c r="C127" s="41">
        <f>VLOOKUP($A127,'[1]LHA Rates 2020 C19 uprate'!$A$3:$D$172,3,FALSE)</f>
        <v>75</v>
      </c>
      <c r="D127" s="41">
        <f>VLOOKUP($A127,'[1]LHA Rates 2020 C19 uprate'!$A$3:$D$172,4,FALSE)</f>
        <v>325.893021468087</v>
      </c>
      <c r="E127" s="41">
        <v>342.72</v>
      </c>
      <c r="F127" s="41">
        <f t="shared" si="38"/>
        <v>668.61302146808703</v>
      </c>
      <c r="G127" s="41">
        <f t="shared" si="39"/>
        <v>396.53249999999997</v>
      </c>
      <c r="H127" s="41" t="str">
        <f t="shared" si="40"/>
        <v>Eligible</v>
      </c>
      <c r="I127" s="41">
        <f t="shared" si="41"/>
        <v>272.08052146808706</v>
      </c>
      <c r="J127" s="42">
        <f>VLOOKUP(A127,'[1]Table 2'!$A$3:$B$154,2,FALSE)</f>
        <v>75</v>
      </c>
      <c r="K127" s="41">
        <f t="shared" si="42"/>
        <v>0</v>
      </c>
      <c r="L127" s="43">
        <f t="shared" si="44"/>
        <v>0.49148099606815193</v>
      </c>
      <c r="M127" s="43">
        <f t="shared" si="45"/>
        <v>0.24574049803407597</v>
      </c>
      <c r="N127" s="44">
        <f>VLOOKUP(A127,'[1]BRMA LA Names'!$A$2:$B$153,2,FALSE)</f>
        <v>634.70651920660191</v>
      </c>
      <c r="O127" s="45">
        <f t="shared" si="36"/>
        <v>1.0398206409020345</v>
      </c>
      <c r="P127" s="45">
        <f t="shared" si="37"/>
        <v>0.51991032045101726</v>
      </c>
      <c r="Q127" s="46">
        <f t="shared" si="43"/>
        <v>0.31459731543624159</v>
      </c>
      <c r="R127" s="47">
        <f>VLOOKUP(B127,[2]Sheet1!$B$3:$C$15,2,FALSE)</f>
        <v>0.26242329205386095</v>
      </c>
      <c r="S127" s="1"/>
      <c r="T127" s="1"/>
    </row>
    <row r="128" spans="1:20" ht="14.25" thickTop="1" thickBot="1" x14ac:dyDescent="0.25">
      <c r="A128" s="1" t="s">
        <v>168</v>
      </c>
      <c r="B128" s="1" t="s">
        <v>50</v>
      </c>
      <c r="C128" s="41">
        <f>VLOOKUP($A128,'[1]LHA Rates 2020 C19 uprate'!$A$3:$D$172,3,FALSE)</f>
        <v>85.5</v>
      </c>
      <c r="D128" s="41">
        <f>VLOOKUP($A128,'[1]LHA Rates 2020 C19 uprate'!$A$3:$D$172,4,FALSE)</f>
        <v>371.51804447361917</v>
      </c>
      <c r="E128" s="41">
        <v>342.72</v>
      </c>
      <c r="F128" s="41">
        <f t="shared" si="38"/>
        <v>714.2380444736192</v>
      </c>
      <c r="G128" s="41">
        <f t="shared" si="39"/>
        <v>396.53249999999997</v>
      </c>
      <c r="H128" s="41" t="str">
        <f t="shared" si="40"/>
        <v>Eligible</v>
      </c>
      <c r="I128" s="41">
        <f t="shared" si="41"/>
        <v>317.70554447361923</v>
      </c>
      <c r="J128" s="42">
        <f>VLOOKUP(A128,'[1]Table 2'!$A$3:$B$154,2,FALSE)</f>
        <v>85.5</v>
      </c>
      <c r="K128" s="41">
        <f t="shared" si="42"/>
        <v>0</v>
      </c>
      <c r="L128" s="43">
        <f t="shared" si="44"/>
        <v>0.56028833551769319</v>
      </c>
      <c r="M128" s="43">
        <f t="shared" si="45"/>
        <v>0.2801441677588466</v>
      </c>
      <c r="N128" s="44">
        <f>VLOOKUP(A128,'[1]BRMA LA Names'!$A$2:$B$153,2,FALSE)</f>
        <v>846.76048213502577</v>
      </c>
      <c r="O128" s="45">
        <f t="shared" si="36"/>
        <v>1.3872222839695703</v>
      </c>
      <c r="P128" s="45">
        <f t="shared" si="37"/>
        <v>0.69361114198478513</v>
      </c>
      <c r="Q128" s="46">
        <f t="shared" si="43"/>
        <v>0.35864093959731541</v>
      </c>
      <c r="R128" s="47">
        <f>VLOOKUP(B128,[2]Sheet1!$B$3:$C$15,2,FALSE)</f>
        <v>0.26242329205386095</v>
      </c>
      <c r="S128" s="1"/>
      <c r="T128" s="1"/>
    </row>
    <row r="129" spans="1:20" ht="14.25" thickTop="1" thickBot="1" x14ac:dyDescent="0.25">
      <c r="A129" s="1" t="s">
        <v>169</v>
      </c>
      <c r="B129" s="1" t="s">
        <v>57</v>
      </c>
      <c r="C129" s="41">
        <f>VLOOKUP($A129,'[1]LHA Rates 2020 C19 uprate'!$A$3:$D$172,3,FALSE)</f>
        <v>60</v>
      </c>
      <c r="D129" s="41">
        <f>VLOOKUP($A129,'[1]LHA Rates 2020 C19 uprate'!$A$3:$D$172,4,FALSE)</f>
        <v>260.71441717446959</v>
      </c>
      <c r="E129" s="41">
        <v>342.72</v>
      </c>
      <c r="F129" s="41">
        <f t="shared" si="38"/>
        <v>603.43441717446967</v>
      </c>
      <c r="G129" s="41">
        <f t="shared" si="39"/>
        <v>396.53249999999997</v>
      </c>
      <c r="H129" s="41" t="str">
        <f t="shared" si="40"/>
        <v>Eligible</v>
      </c>
      <c r="I129" s="41">
        <f t="shared" si="41"/>
        <v>206.9019171744697</v>
      </c>
      <c r="J129" s="42">
        <f>VLOOKUP(A129,'[1]Table 2'!$A$3:$B$154,2,FALSE)</f>
        <v>60</v>
      </c>
      <c r="K129" s="41">
        <f t="shared" si="42"/>
        <v>0</v>
      </c>
      <c r="L129" s="43">
        <f t="shared" si="44"/>
        <v>0.39318479685452157</v>
      </c>
      <c r="M129" s="43">
        <f t="shared" si="45"/>
        <v>0.19659239842726078</v>
      </c>
      <c r="N129" s="44">
        <f>VLOOKUP(A129,'[1]BRMA LA Names'!$A$2:$B$153,2,FALSE)</f>
        <v>755.7463055558087</v>
      </c>
      <c r="O129" s="45">
        <f t="shared" si="36"/>
        <v>1.2381164900979826</v>
      </c>
      <c r="P129" s="45">
        <f t="shared" si="37"/>
        <v>0.61905824504899132</v>
      </c>
      <c r="Q129" s="46">
        <f t="shared" si="43"/>
        <v>0.25167785234899326</v>
      </c>
      <c r="R129" s="47">
        <f>VLOOKUP(B129,[2]Sheet1!$B$3:$C$15,2,FALSE)</f>
        <v>0.23497217960382227</v>
      </c>
      <c r="S129" s="1"/>
      <c r="T129" s="1"/>
    </row>
    <row r="130" spans="1:20" ht="14.25" thickTop="1" thickBot="1" x14ac:dyDescent="0.25">
      <c r="A130" s="1" t="s">
        <v>171</v>
      </c>
      <c r="B130" s="1" t="s">
        <v>47</v>
      </c>
      <c r="C130" s="41">
        <f>VLOOKUP($A130,'[1]LHA Rates 2020 C19 uprate'!$A$3:$D$172,3,FALSE)</f>
        <v>82.04</v>
      </c>
      <c r="D130" s="41">
        <f>VLOOKUP($A130,'[1]LHA Rates 2020 C19 uprate'!$A$3:$D$172,4,FALSE)</f>
        <v>356.48351308322481</v>
      </c>
      <c r="E130" s="41">
        <v>342.72</v>
      </c>
      <c r="F130" s="41">
        <f t="shared" si="38"/>
        <v>699.20351308322483</v>
      </c>
      <c r="G130" s="41">
        <f t="shared" si="39"/>
        <v>396.53249999999997</v>
      </c>
      <c r="H130" s="41" t="str">
        <f t="shared" si="40"/>
        <v>Eligible</v>
      </c>
      <c r="I130" s="41">
        <f t="shared" si="41"/>
        <v>302.67101308322486</v>
      </c>
      <c r="J130" s="42">
        <f>VLOOKUP(A130,'[1]Table 2'!$A$3:$B$154,2,FALSE)</f>
        <v>82.04</v>
      </c>
      <c r="K130" s="41">
        <f t="shared" si="42"/>
        <v>0</v>
      </c>
      <c r="L130" s="43">
        <f t="shared" si="44"/>
        <v>0.53761467889908254</v>
      </c>
      <c r="M130" s="43">
        <f t="shared" si="45"/>
        <v>0.26880733944954127</v>
      </c>
      <c r="N130" s="44">
        <f>VLOOKUP(A130,'[1]BRMA LA Names'!$A$2:$B$153,2,FALSE)</f>
        <v>990.2871937798941</v>
      </c>
      <c r="O130" s="45">
        <f t="shared" si="36"/>
        <v>1.6223577879749245</v>
      </c>
      <c r="P130" s="45">
        <f t="shared" si="37"/>
        <v>0.81117889398746224</v>
      </c>
      <c r="Q130" s="46">
        <f t="shared" si="43"/>
        <v>0.34412751677852349</v>
      </c>
      <c r="R130" s="47">
        <f>VLOOKUP(B130,[2]Sheet1!$B$3:$C$15,2,FALSE)</f>
        <v>0.35227920610439672</v>
      </c>
      <c r="S130" s="1"/>
      <c r="T130" s="1"/>
    </row>
    <row r="131" spans="1:20" ht="14.25" thickTop="1" thickBot="1" x14ac:dyDescent="0.25">
      <c r="A131" s="1" t="s">
        <v>172</v>
      </c>
      <c r="B131" s="1" t="s">
        <v>47</v>
      </c>
      <c r="C131" s="41">
        <f>VLOOKUP($A131,'[1]LHA Rates 2020 C19 uprate'!$A$3:$D$172,3,FALSE)</f>
        <v>76.64</v>
      </c>
      <c r="D131" s="41">
        <f>VLOOKUP($A131,'[1]LHA Rates 2020 C19 uprate'!$A$3:$D$172,4,FALSE)</f>
        <v>333.01921553752248</v>
      </c>
      <c r="E131" s="41">
        <v>342.72</v>
      </c>
      <c r="F131" s="41">
        <f t="shared" ref="F131:F154" si="46">D131+E131</f>
        <v>675.73921553752257</v>
      </c>
      <c r="G131" s="41">
        <f t="shared" ref="G131:G154" si="47">($AB$7*0.63)</f>
        <v>396.53249999999997</v>
      </c>
      <c r="H131" s="41" t="str">
        <f t="shared" ref="H131:H154" si="48">IF(F131&gt;G131,"Eligible","Not Elibilbe")</f>
        <v>Eligible</v>
      </c>
      <c r="I131" s="41">
        <f t="shared" ref="I131:I154" si="49">F131-G131</f>
        <v>279.2067155375226</v>
      </c>
      <c r="J131" s="42">
        <f>VLOOKUP(A131,'[1]Table 2'!$A$3:$B$154,2,FALSE)</f>
        <v>76.64</v>
      </c>
      <c r="K131" s="41">
        <f t="shared" ref="K131:K154" si="50">C131-J131</f>
        <v>0</v>
      </c>
      <c r="L131" s="43">
        <f t="shared" si="44"/>
        <v>0.50222804718217551</v>
      </c>
      <c r="M131" s="43">
        <f t="shared" si="45"/>
        <v>0.25111402359108775</v>
      </c>
      <c r="N131" s="44">
        <f>VLOOKUP(A131,'[1]BRMA LA Names'!$A$2:$B$153,2,FALSE)</f>
        <v>962.34458463247472</v>
      </c>
      <c r="O131" s="45">
        <f t="shared" si="36"/>
        <v>1.576580250053202</v>
      </c>
      <c r="P131" s="45">
        <f t="shared" si="37"/>
        <v>0.78829012502660101</v>
      </c>
      <c r="Q131" s="46">
        <f t="shared" ref="Q131:Q154" si="51">$C131/$Z$1</f>
        <v>0.32147651006711409</v>
      </c>
      <c r="R131" s="47">
        <f>VLOOKUP(B131,[2]Sheet1!$B$3:$C$15,2,FALSE)</f>
        <v>0.35227920610439672</v>
      </c>
      <c r="S131" s="1"/>
      <c r="T131" s="1"/>
    </row>
    <row r="132" spans="1:20" ht="14.25" thickTop="1" thickBot="1" x14ac:dyDescent="0.25">
      <c r="A132" s="1" t="s">
        <v>173</v>
      </c>
      <c r="B132" s="1" t="s">
        <v>47</v>
      </c>
      <c r="C132" s="41">
        <f>VLOOKUP($A132,'[1]LHA Rates 2020 C19 uprate'!$A$3:$D$172,3,FALSE)</f>
        <v>95.85</v>
      </c>
      <c r="D132" s="41">
        <f>VLOOKUP($A132,'[1]LHA Rates 2020 C19 uprate'!$A$3:$D$172,4,FALSE)</f>
        <v>416.49128143621516</v>
      </c>
      <c r="E132" s="41">
        <v>342.72</v>
      </c>
      <c r="F132" s="41">
        <f t="shared" si="46"/>
        <v>759.21128143621513</v>
      </c>
      <c r="G132" s="41">
        <f t="shared" si="47"/>
        <v>396.53249999999997</v>
      </c>
      <c r="H132" s="41" t="str">
        <f t="shared" si="48"/>
        <v>Eligible</v>
      </c>
      <c r="I132" s="41">
        <f t="shared" si="49"/>
        <v>362.67878143621516</v>
      </c>
      <c r="J132" s="42">
        <f>VLOOKUP(A132,'[1]Table 2'!$A$3:$B$154,2,FALSE)</f>
        <v>95.85</v>
      </c>
      <c r="K132" s="41">
        <f t="shared" si="50"/>
        <v>0</v>
      </c>
      <c r="L132" s="43">
        <f t="shared" si="44"/>
        <v>0.62811271297509819</v>
      </c>
      <c r="M132" s="43">
        <f t="shared" si="45"/>
        <v>0.31405635648754909</v>
      </c>
      <c r="N132" s="44"/>
      <c r="O132" s="45"/>
      <c r="P132" s="45"/>
      <c r="Q132" s="46">
        <f t="shared" si="51"/>
        <v>0.40205536912751677</v>
      </c>
      <c r="R132" s="47">
        <f>VLOOKUP(B132,[2]Sheet1!$B$3:$C$15,2,FALSE)</f>
        <v>0.35227920610439672</v>
      </c>
      <c r="S132" s="1"/>
      <c r="T132" s="1"/>
    </row>
    <row r="133" spans="1:20" ht="14.25" thickTop="1" thickBot="1" x14ac:dyDescent="0.25">
      <c r="A133" s="1" t="s">
        <v>175</v>
      </c>
      <c r="B133" s="1" t="s">
        <v>47</v>
      </c>
      <c r="C133" s="41">
        <f>VLOOKUP($A133,'[1]LHA Rates 2020 C19 uprate'!$A$3:$D$172,3,FALSE)</f>
        <v>73.989999999999995</v>
      </c>
      <c r="D133" s="41">
        <f>VLOOKUP($A133,'[1]LHA Rates 2020 C19 uprate'!$A$3:$D$172,4,FALSE)</f>
        <v>321.50432877898339</v>
      </c>
      <c r="E133" s="41">
        <v>342.72</v>
      </c>
      <c r="F133" s="41">
        <f t="shared" si="46"/>
        <v>664.22432877898336</v>
      </c>
      <c r="G133" s="41">
        <f t="shared" si="47"/>
        <v>396.53249999999997</v>
      </c>
      <c r="H133" s="41" t="str">
        <f t="shared" si="48"/>
        <v>Eligible</v>
      </c>
      <c r="I133" s="41">
        <f t="shared" si="49"/>
        <v>267.69182877898339</v>
      </c>
      <c r="J133" s="42">
        <f>VLOOKUP(A133,'[1]Table 2'!$A$3:$B$154,2,FALSE)</f>
        <v>73.989999999999995</v>
      </c>
      <c r="K133" s="41">
        <f t="shared" si="50"/>
        <v>0</v>
      </c>
      <c r="L133" s="43">
        <f t="shared" si="44"/>
        <v>0.48486238532110082</v>
      </c>
      <c r="M133" s="43">
        <f t="shared" si="45"/>
        <v>0.24243119266055041</v>
      </c>
      <c r="N133" s="44">
        <f>VLOOKUP(A133,'[1]BRMA LA Names'!$A$2:$B$153,2,FALSE)</f>
        <v>855.90004572872772</v>
      </c>
      <c r="O133" s="45">
        <f t="shared" ref="O133:O145" si="52">(N133/4)/(8.72*17.5)</f>
        <v>1.4021953566984398</v>
      </c>
      <c r="P133" s="45">
        <f t="shared" ref="P133:P145" si="53">(N133/4)/(8.72*35)</f>
        <v>0.70109767834921988</v>
      </c>
      <c r="Q133" s="46">
        <f t="shared" si="51"/>
        <v>0.31036073825503352</v>
      </c>
      <c r="R133" s="47">
        <f>VLOOKUP(B133,[2]Sheet1!$B$3:$C$15,2,FALSE)</f>
        <v>0.35227920610439672</v>
      </c>
      <c r="S133" s="1"/>
      <c r="T133" s="1"/>
    </row>
    <row r="134" spans="1:20" ht="14.25" thickTop="1" thickBot="1" x14ac:dyDescent="0.25">
      <c r="A134" s="1" t="s">
        <v>177</v>
      </c>
      <c r="B134" s="1" t="s">
        <v>57</v>
      </c>
      <c r="C134" s="41">
        <f>VLOOKUP($A134,'[1]LHA Rates 2020 C19 uprate'!$A$3:$D$172,3,FALSE)</f>
        <v>76.5</v>
      </c>
      <c r="D134" s="41">
        <f>VLOOKUP($A134,'[1]LHA Rates 2020 C19 uprate'!$A$3:$D$172,4,FALSE)</f>
        <v>332.41088189744875</v>
      </c>
      <c r="E134" s="41">
        <v>342.72</v>
      </c>
      <c r="F134" s="41">
        <f t="shared" si="46"/>
        <v>675.13088189744872</v>
      </c>
      <c r="G134" s="41">
        <f t="shared" si="47"/>
        <v>396.53249999999997</v>
      </c>
      <c r="H134" s="41" t="str">
        <f t="shared" si="48"/>
        <v>Eligible</v>
      </c>
      <c r="I134" s="41">
        <f t="shared" si="49"/>
        <v>278.59838189744875</v>
      </c>
      <c r="J134" s="42">
        <f>VLOOKUP(A134,'[1]Table 2'!$A$3:$B$154,2,FALSE)</f>
        <v>76.5</v>
      </c>
      <c r="K134" s="41">
        <f t="shared" si="50"/>
        <v>0</v>
      </c>
      <c r="L134" s="43">
        <f t="shared" si="44"/>
        <v>0.50131061598951498</v>
      </c>
      <c r="M134" s="43">
        <f t="shared" si="45"/>
        <v>0.25065530799475749</v>
      </c>
      <c r="N134" s="44">
        <f>VLOOKUP(A134,'[1]BRMA LA Names'!$A$2:$B$153,2,FALSE)</f>
        <v>570.33028649087419</v>
      </c>
      <c r="O134" s="45">
        <f t="shared" si="52"/>
        <v>0.93435499097456443</v>
      </c>
      <c r="P134" s="45">
        <f t="shared" si="53"/>
        <v>0.46717749548728221</v>
      </c>
      <c r="Q134" s="46">
        <f t="shared" si="51"/>
        <v>0.32088926174496646</v>
      </c>
      <c r="R134" s="47">
        <f>VLOOKUP(B134,[2]Sheet1!$B$3:$C$15,2,FALSE)</f>
        <v>0.23497217960382227</v>
      </c>
      <c r="S134" s="1"/>
      <c r="T134" s="1"/>
    </row>
    <row r="135" spans="1:20" ht="14.25" thickTop="1" thickBot="1" x14ac:dyDescent="0.25">
      <c r="A135" s="1" t="s">
        <v>178</v>
      </c>
      <c r="B135" s="1" t="s">
        <v>57</v>
      </c>
      <c r="C135" s="41">
        <f>VLOOKUP($A135,'[1]LHA Rates 2020 C19 uprate'!$A$3:$D$172,3,FALSE)</f>
        <v>65</v>
      </c>
      <c r="D135" s="41">
        <f>VLOOKUP($A135,'[1]LHA Rates 2020 C19 uprate'!$A$3:$D$172,4,FALSE)</f>
        <v>282.44061860567541</v>
      </c>
      <c r="E135" s="41">
        <v>342.72</v>
      </c>
      <c r="F135" s="41">
        <f t="shared" si="46"/>
        <v>625.16061860567538</v>
      </c>
      <c r="G135" s="41">
        <f t="shared" si="47"/>
        <v>396.53249999999997</v>
      </c>
      <c r="H135" s="41" t="str">
        <f t="shared" si="48"/>
        <v>Eligible</v>
      </c>
      <c r="I135" s="41">
        <f t="shared" si="49"/>
        <v>228.62811860567541</v>
      </c>
      <c r="J135" s="42">
        <f>VLOOKUP(A135,'[1]Table 2'!$A$3:$B$154,2,FALSE)</f>
        <v>65</v>
      </c>
      <c r="K135" s="41">
        <f t="shared" si="50"/>
        <v>0</v>
      </c>
      <c r="L135" s="43">
        <f t="shared" si="44"/>
        <v>0.42595019659239836</v>
      </c>
      <c r="M135" s="43">
        <f t="shared" si="45"/>
        <v>0.21297509829619918</v>
      </c>
      <c r="N135" s="44">
        <f>VLOOKUP(A135,'[1]BRMA LA Names'!$A$2:$B$153,2,FALSE)</f>
        <v>503.34057770167163</v>
      </c>
      <c r="O135" s="45">
        <f t="shared" si="52"/>
        <v>0.82460776163445537</v>
      </c>
      <c r="P135" s="45">
        <f t="shared" si="53"/>
        <v>0.41230388081722769</v>
      </c>
      <c r="Q135" s="46">
        <f t="shared" si="51"/>
        <v>0.2726510067114094</v>
      </c>
      <c r="R135" s="47">
        <f>VLOOKUP(B135,[2]Sheet1!$B$3:$C$15,2,FALSE)</f>
        <v>0.23497217960382227</v>
      </c>
      <c r="S135" s="1"/>
      <c r="T135" s="1"/>
    </row>
    <row r="136" spans="1:20" ht="14.25" thickTop="1" thickBot="1" x14ac:dyDescent="0.25">
      <c r="A136" s="1" t="s">
        <v>179</v>
      </c>
      <c r="B136" s="1" t="s">
        <v>50</v>
      </c>
      <c r="C136" s="41">
        <f>VLOOKUP($A136,'[1]LHA Rates 2020 C19 uprate'!$A$3:$D$172,3,FALSE)</f>
        <v>60.95</v>
      </c>
      <c r="D136" s="41">
        <f>VLOOKUP($A136,'[1]LHA Rates 2020 C19 uprate'!$A$3:$D$172,4,FALSE)</f>
        <v>264.84239544639871</v>
      </c>
      <c r="E136" s="41">
        <v>342.72</v>
      </c>
      <c r="F136" s="41">
        <f t="shared" si="46"/>
        <v>607.5623954463988</v>
      </c>
      <c r="G136" s="41">
        <f t="shared" si="47"/>
        <v>396.53249999999997</v>
      </c>
      <c r="H136" s="41" t="str">
        <f t="shared" si="48"/>
        <v>Eligible</v>
      </c>
      <c r="I136" s="41">
        <f t="shared" si="49"/>
        <v>211.02989544639883</v>
      </c>
      <c r="J136" s="42">
        <f>VLOOKUP(A136,'[1]Table 2'!$A$3:$B$154,2,FALSE)</f>
        <v>60.95</v>
      </c>
      <c r="K136" s="41">
        <f t="shared" si="50"/>
        <v>0</v>
      </c>
      <c r="L136" s="43">
        <f t="shared" si="44"/>
        <v>0.39941022280471816</v>
      </c>
      <c r="M136" s="43">
        <f t="shared" si="45"/>
        <v>0.19970511140235908</v>
      </c>
      <c r="N136" s="44">
        <f>VLOOKUP(A136,'[1]BRMA LA Names'!$A$2:$B$153,2,FALSE)</f>
        <v>538.65577465083163</v>
      </c>
      <c r="O136" s="45">
        <f t="shared" si="52"/>
        <v>0.88246358887750909</v>
      </c>
      <c r="P136" s="45">
        <f t="shared" si="53"/>
        <v>0.44123179443875454</v>
      </c>
      <c r="Q136" s="46">
        <f t="shared" si="51"/>
        <v>0.25566275167785235</v>
      </c>
      <c r="R136" s="47">
        <f>VLOOKUP(B136,[2]Sheet1!$B$3:$C$15,2,FALSE)</f>
        <v>0.26242329205386095</v>
      </c>
      <c r="S136" s="1"/>
      <c r="T136" s="1"/>
    </row>
    <row r="137" spans="1:20" ht="14.25" thickTop="1" thickBot="1" x14ac:dyDescent="0.25">
      <c r="A137" s="1" t="s">
        <v>180</v>
      </c>
      <c r="B137" s="1" t="s">
        <v>47</v>
      </c>
      <c r="C137" s="41">
        <f>VLOOKUP($A137,'[1]LHA Rates 2020 C19 uprate'!$A$3:$D$172,3,FALSE)</f>
        <v>78.59</v>
      </c>
      <c r="D137" s="41">
        <f>VLOOKUP($A137,'[1]LHA Rates 2020 C19 uprate'!$A$3:$D$172,4,FALSE)</f>
        <v>341.49243409569277</v>
      </c>
      <c r="E137" s="41">
        <v>342.72</v>
      </c>
      <c r="F137" s="41">
        <f t="shared" si="46"/>
        <v>684.21243409569274</v>
      </c>
      <c r="G137" s="41">
        <f t="shared" si="47"/>
        <v>396.53249999999997</v>
      </c>
      <c r="H137" s="41" t="str">
        <f t="shared" si="48"/>
        <v>Eligible</v>
      </c>
      <c r="I137" s="41">
        <f t="shared" si="49"/>
        <v>287.67993409569277</v>
      </c>
      <c r="J137" s="42">
        <f>VLOOKUP(A137,'[1]Table 2'!$A$3:$B$154,2,FALSE)</f>
        <v>78.59</v>
      </c>
      <c r="K137" s="41">
        <f t="shared" si="50"/>
        <v>0</v>
      </c>
      <c r="L137" s="43">
        <f t="shared" si="44"/>
        <v>0.51500655307994747</v>
      </c>
      <c r="M137" s="43">
        <f t="shared" si="45"/>
        <v>0.25750327653997374</v>
      </c>
      <c r="N137" s="44">
        <f>VLOOKUP(A137,'[1]BRMA LA Names'!$A$2:$B$153,2,FALSE)</f>
        <v>902.30426507546599</v>
      </c>
      <c r="O137" s="45">
        <f t="shared" si="52"/>
        <v>1.4782179965194395</v>
      </c>
      <c r="P137" s="45">
        <f t="shared" si="53"/>
        <v>0.73910899825971976</v>
      </c>
      <c r="Q137" s="46">
        <f t="shared" si="51"/>
        <v>0.32965604026845641</v>
      </c>
      <c r="R137" s="47">
        <f>VLOOKUP(B137,[2]Sheet1!$B$3:$C$15,2,FALSE)</f>
        <v>0.35227920610439672</v>
      </c>
      <c r="S137" s="1"/>
      <c r="T137" s="1"/>
    </row>
    <row r="138" spans="1:20" ht="14.25" thickTop="1" thickBot="1" x14ac:dyDescent="0.25">
      <c r="A138" s="1" t="s">
        <v>183</v>
      </c>
      <c r="B138" s="1" t="s">
        <v>44</v>
      </c>
      <c r="C138" s="41">
        <f>VLOOKUP($A138,'[1]LHA Rates 2020 C19 uprate'!$A$3:$D$172,3,FALSE)</f>
        <v>78.59</v>
      </c>
      <c r="D138" s="41">
        <f>VLOOKUP($A138,'[1]LHA Rates 2020 C19 uprate'!$A$3:$D$172,4,FALSE)</f>
        <v>341.49243409569277</v>
      </c>
      <c r="E138" s="41">
        <v>342.72</v>
      </c>
      <c r="F138" s="41">
        <f t="shared" si="46"/>
        <v>684.21243409569274</v>
      </c>
      <c r="G138" s="41">
        <f t="shared" si="47"/>
        <v>396.53249999999997</v>
      </c>
      <c r="H138" s="41" t="str">
        <f t="shared" si="48"/>
        <v>Eligible</v>
      </c>
      <c r="I138" s="41">
        <f t="shared" si="49"/>
        <v>287.67993409569277</v>
      </c>
      <c r="J138" s="42">
        <f>VLOOKUP(A138,'[1]Table 2'!$A$3:$B$154,2,FALSE)</f>
        <v>78.59</v>
      </c>
      <c r="K138" s="41">
        <f t="shared" si="50"/>
        <v>0</v>
      </c>
      <c r="L138" s="43">
        <f t="shared" si="44"/>
        <v>0.51500655307994747</v>
      </c>
      <c r="M138" s="43">
        <f t="shared" si="45"/>
        <v>0.25750327653997374</v>
      </c>
      <c r="N138" s="44">
        <f>VLOOKUP(A138,'[1]BRMA LA Names'!$A$2:$B$153,2,FALSE)</f>
        <v>721.39812793547605</v>
      </c>
      <c r="O138" s="45">
        <f t="shared" si="52"/>
        <v>1.181844901598093</v>
      </c>
      <c r="P138" s="45">
        <f t="shared" si="53"/>
        <v>0.59092245079904648</v>
      </c>
      <c r="Q138" s="46">
        <f t="shared" si="51"/>
        <v>0.32965604026845641</v>
      </c>
      <c r="R138" s="47">
        <f>VLOOKUP(B138,[2]Sheet1!$B$3:$C$15,2,FALSE)</f>
        <v>0.31126051422229023</v>
      </c>
      <c r="S138" s="1"/>
      <c r="T138" s="1"/>
    </row>
    <row r="139" spans="1:20" ht="14.25" thickTop="1" thickBot="1" x14ac:dyDescent="0.25">
      <c r="A139" s="1" t="s">
        <v>184</v>
      </c>
      <c r="B139" s="1" t="s">
        <v>57</v>
      </c>
      <c r="C139" s="41">
        <f>VLOOKUP($A139,'[1]LHA Rates 2020 C19 uprate'!$A$3:$D$172,3,FALSE)</f>
        <v>65.84</v>
      </c>
      <c r="D139" s="41">
        <f>VLOOKUP($A139,'[1]LHA Rates 2020 C19 uprate'!$A$3:$D$172,4,FALSE)</f>
        <v>286.09062044611801</v>
      </c>
      <c r="E139" s="41">
        <v>342.72</v>
      </c>
      <c r="F139" s="41">
        <f t="shared" si="46"/>
        <v>628.81062044611804</v>
      </c>
      <c r="G139" s="41">
        <f t="shared" si="47"/>
        <v>396.53249999999997</v>
      </c>
      <c r="H139" s="41" t="str">
        <f t="shared" si="48"/>
        <v>Eligible</v>
      </c>
      <c r="I139" s="41">
        <f t="shared" si="49"/>
        <v>232.27812044611807</v>
      </c>
      <c r="J139" s="42">
        <f>VLOOKUP(A139,'[1]Table 2'!$A$3:$B$154,2,FALSE)</f>
        <v>65.84</v>
      </c>
      <c r="K139" s="41">
        <f t="shared" si="50"/>
        <v>0</v>
      </c>
      <c r="L139" s="43">
        <f t="shared" si="44"/>
        <v>0.43145478374836171</v>
      </c>
      <c r="M139" s="43">
        <f t="shared" si="45"/>
        <v>0.21572739187418086</v>
      </c>
      <c r="N139" s="44">
        <f>VLOOKUP(A139,'[1]BRMA LA Names'!$A$2:$B$153,2,FALSE)</f>
        <v>539.08534024021685</v>
      </c>
      <c r="O139" s="45">
        <f t="shared" si="52"/>
        <v>0.8831673332900013</v>
      </c>
      <c r="P139" s="45">
        <f t="shared" si="53"/>
        <v>0.44158366664500065</v>
      </c>
      <c r="Q139" s="46">
        <f t="shared" si="51"/>
        <v>0.27617449664429533</v>
      </c>
      <c r="R139" s="47">
        <f>VLOOKUP(B139,[2]Sheet1!$B$3:$C$15,2,FALSE)</f>
        <v>0.23497217960382227</v>
      </c>
      <c r="S139" s="1"/>
      <c r="T139" s="1"/>
    </row>
    <row r="140" spans="1:20" ht="14.25" thickTop="1" thickBot="1" x14ac:dyDescent="0.25">
      <c r="A140" s="1" t="s">
        <v>185</v>
      </c>
      <c r="B140" s="1" t="s">
        <v>44</v>
      </c>
      <c r="C140" s="41">
        <f>VLOOKUP($A140,'[1]LHA Rates 2020 C19 uprate'!$A$3:$D$172,3,FALSE)</f>
        <v>84.5</v>
      </c>
      <c r="D140" s="41">
        <f>VLOOKUP($A140,'[1]LHA Rates 2020 C19 uprate'!$A$3:$D$172,4,FALSE)</f>
        <v>367.17280418737801</v>
      </c>
      <c r="E140" s="41">
        <v>342.72</v>
      </c>
      <c r="F140" s="41">
        <f t="shared" si="46"/>
        <v>709.89280418737803</v>
      </c>
      <c r="G140" s="41">
        <f t="shared" si="47"/>
        <v>396.53249999999997</v>
      </c>
      <c r="H140" s="41" t="str">
        <f t="shared" si="48"/>
        <v>Eligible</v>
      </c>
      <c r="I140" s="41">
        <f t="shared" si="49"/>
        <v>313.36030418737806</v>
      </c>
      <c r="J140" s="42">
        <f>VLOOKUP(A140,'[1]Table 2'!$A$3:$B$154,2,FALSE)</f>
        <v>84.5</v>
      </c>
      <c r="K140" s="41">
        <f t="shared" si="50"/>
        <v>0</v>
      </c>
      <c r="L140" s="43">
        <f t="shared" si="44"/>
        <v>0.55373525557011782</v>
      </c>
      <c r="M140" s="43">
        <f t="shared" si="45"/>
        <v>0.27686762778505891</v>
      </c>
      <c r="N140" s="44">
        <f>VLOOKUP(A140,'[1]BRMA LA Names'!$A$2:$B$153,2,FALSE)</f>
        <v>673.34873816300671</v>
      </c>
      <c r="O140" s="45">
        <f t="shared" si="52"/>
        <v>1.1031270284452925</v>
      </c>
      <c r="P140" s="45">
        <f t="shared" si="53"/>
        <v>0.55156351422264627</v>
      </c>
      <c r="Q140" s="46">
        <f t="shared" si="51"/>
        <v>0.35444630872483218</v>
      </c>
      <c r="R140" s="47">
        <f>VLOOKUP(B140,[2]Sheet1!$B$3:$C$15,2,FALSE)</f>
        <v>0.31126051422229023</v>
      </c>
      <c r="S140" s="1"/>
      <c r="T140" s="1"/>
    </row>
    <row r="141" spans="1:20" ht="14.25" thickTop="1" thickBot="1" x14ac:dyDescent="0.25">
      <c r="A141" s="1" t="s">
        <v>187</v>
      </c>
      <c r="B141" s="1" t="s">
        <v>28</v>
      </c>
      <c r="C141" s="41">
        <f>VLOOKUP($A141,'[1]LHA Rates 2020 C19 uprate'!$A$3:$D$172,3,FALSE)</f>
        <v>69.040000000000006</v>
      </c>
      <c r="D141" s="41">
        <f>VLOOKUP($A141,'[1]LHA Rates 2020 C19 uprate'!$A$3:$D$172,4,FALSE)</f>
        <v>299.99538936208972</v>
      </c>
      <c r="E141" s="41">
        <v>342.72</v>
      </c>
      <c r="F141" s="41">
        <f t="shared" si="46"/>
        <v>642.71538936208981</v>
      </c>
      <c r="G141" s="41">
        <f t="shared" si="47"/>
        <v>396.53249999999997</v>
      </c>
      <c r="H141" s="41" t="str">
        <f t="shared" si="48"/>
        <v>Eligible</v>
      </c>
      <c r="I141" s="41">
        <f t="shared" si="49"/>
        <v>246.18288936208984</v>
      </c>
      <c r="J141" s="42">
        <f>VLOOKUP(A141,'[1]Table 2'!$A$3:$B$154,2,FALSE)</f>
        <v>69.040000000000006</v>
      </c>
      <c r="K141" s="41">
        <f t="shared" si="50"/>
        <v>0</v>
      </c>
      <c r="L141" s="43">
        <f t="shared" si="44"/>
        <v>0.45242463958060286</v>
      </c>
      <c r="M141" s="43">
        <f t="shared" si="45"/>
        <v>0.22621231979030143</v>
      </c>
      <c r="N141" s="44">
        <f>VLOOKUP(A141,'[1]BRMA LA Names'!$A$2:$B$153,2,FALSE)</f>
        <v>659.92714664865855</v>
      </c>
      <c r="O141" s="45">
        <f t="shared" si="52"/>
        <v>1.081138837890987</v>
      </c>
      <c r="P141" s="45">
        <f t="shared" si="53"/>
        <v>0.54056941894549349</v>
      </c>
      <c r="Q141" s="46">
        <f t="shared" si="51"/>
        <v>0.28959731543624162</v>
      </c>
      <c r="R141" s="47">
        <f>VLOOKUP(B141,[2]Sheet1!$B$3:$C$15,2,FALSE)</f>
        <v>0.3508700622168312</v>
      </c>
      <c r="S141" s="1"/>
      <c r="T141" s="1"/>
    </row>
    <row r="142" spans="1:20" ht="14.25" thickTop="1" thickBot="1" x14ac:dyDescent="0.25">
      <c r="A142" s="1" t="s">
        <v>189</v>
      </c>
      <c r="B142" s="1" t="s">
        <v>60</v>
      </c>
      <c r="C142" s="41">
        <f>VLOOKUP($A142,'[1]LHA Rates 2020 C19 uprate'!$A$3:$D$172,3,FALSE)</f>
        <v>61.5</v>
      </c>
      <c r="D142" s="41">
        <f>VLOOKUP($A142,'[1]LHA Rates 2020 C19 uprate'!$A$3:$D$172,4,FALSE)</f>
        <v>267.23227760383133</v>
      </c>
      <c r="E142" s="41">
        <v>342.72</v>
      </c>
      <c r="F142" s="41">
        <f t="shared" si="46"/>
        <v>609.95227760383136</v>
      </c>
      <c r="G142" s="41">
        <f t="shared" si="47"/>
        <v>396.53249999999997</v>
      </c>
      <c r="H142" s="41" t="str">
        <f t="shared" si="48"/>
        <v>Eligible</v>
      </c>
      <c r="I142" s="41">
        <f t="shared" si="49"/>
        <v>213.41977760383139</v>
      </c>
      <c r="J142" s="42">
        <f>VLOOKUP(A142,'[1]Table 2'!$A$3:$B$154,2,FALSE)</f>
        <v>61.5</v>
      </c>
      <c r="K142" s="41">
        <f t="shared" si="50"/>
        <v>0</v>
      </c>
      <c r="L142" s="43">
        <f t="shared" si="44"/>
        <v>0.40301441677588462</v>
      </c>
      <c r="M142" s="43">
        <f t="shared" si="45"/>
        <v>0.20150720838794231</v>
      </c>
      <c r="N142" s="44">
        <f>VLOOKUP(A142,'[1]BRMA LA Names'!$A$2:$B$153,2,FALSE)</f>
        <v>513.16286919401557</v>
      </c>
      <c r="O142" s="45">
        <f t="shared" si="52"/>
        <v>0.84069932698888516</v>
      </c>
      <c r="P142" s="45">
        <f t="shared" si="53"/>
        <v>0.42034966349444258</v>
      </c>
      <c r="Q142" s="46">
        <f t="shared" si="51"/>
        <v>0.25796979865771813</v>
      </c>
      <c r="R142" s="47">
        <f>VLOOKUP(B142,[2]Sheet1!$B$3:$C$15,2,FALSE)</f>
        <v>0.22050053526245786</v>
      </c>
      <c r="S142" s="1"/>
      <c r="T142" s="1"/>
    </row>
    <row r="143" spans="1:20" ht="14.25" thickTop="1" thickBot="1" x14ac:dyDescent="0.25">
      <c r="A143" s="1" t="s">
        <v>190</v>
      </c>
      <c r="B143" s="1" t="s">
        <v>57</v>
      </c>
      <c r="C143" s="41">
        <f>VLOOKUP($A143,'[1]LHA Rates 2020 C19 uprate'!$A$3:$D$172,3,FALSE)</f>
        <v>109.71</v>
      </c>
      <c r="D143" s="41">
        <f>VLOOKUP($A143,'[1]LHA Rates 2020 C19 uprate'!$A$3:$D$172,4,FALSE)</f>
        <v>476.71631180351767</v>
      </c>
      <c r="E143" s="41">
        <v>342.72</v>
      </c>
      <c r="F143" s="41">
        <f t="shared" si="46"/>
        <v>819.4363118035177</v>
      </c>
      <c r="G143" s="41">
        <f t="shared" si="47"/>
        <v>396.53249999999997</v>
      </c>
      <c r="H143" s="41" t="str">
        <f t="shared" si="48"/>
        <v>Eligible</v>
      </c>
      <c r="I143" s="41">
        <f t="shared" si="49"/>
        <v>422.90381180351773</v>
      </c>
      <c r="J143" s="42">
        <f>VLOOKUP(A143,'[1]Table 2'!$A$3:$B$154,2,FALSE)</f>
        <v>109.71</v>
      </c>
      <c r="K143" s="41">
        <f t="shared" si="50"/>
        <v>0</v>
      </c>
      <c r="L143" s="43">
        <f t="shared" si="44"/>
        <v>0.7189384010484926</v>
      </c>
      <c r="M143" s="43">
        <f t="shared" si="45"/>
        <v>0.3594692005242463</v>
      </c>
      <c r="N143" s="44">
        <f>VLOOKUP(A143,'[1]BRMA LA Names'!$A$2:$B$153,2,FALSE)</f>
        <v>1358.941092086556</v>
      </c>
      <c r="O143" s="45">
        <f t="shared" si="52"/>
        <v>2.2263124051221426</v>
      </c>
      <c r="P143" s="45">
        <f t="shared" si="53"/>
        <v>1.1131562025610713</v>
      </c>
      <c r="Q143" s="46">
        <f t="shared" si="51"/>
        <v>0.46019295302013419</v>
      </c>
      <c r="R143" s="47">
        <f>VLOOKUP(B143,[2]Sheet1!$B$3:$C$15,2,FALSE)</f>
        <v>0.23497217960382227</v>
      </c>
      <c r="S143" s="1"/>
      <c r="T143" s="1"/>
    </row>
    <row r="144" spans="1:20" ht="14.25" thickTop="1" thickBot="1" x14ac:dyDescent="0.25">
      <c r="A144" s="1" t="s">
        <v>191</v>
      </c>
      <c r="B144" s="1" t="s">
        <v>50</v>
      </c>
      <c r="C144" s="41">
        <f>VLOOKUP($A144,'[1]LHA Rates 2020 C19 uprate'!$A$3:$D$172,3,FALSE)</f>
        <v>85.5</v>
      </c>
      <c r="D144" s="41">
        <f>VLOOKUP($A144,'[1]LHA Rates 2020 C19 uprate'!$A$3:$D$172,4,FALSE)</f>
        <v>371.51804447361917</v>
      </c>
      <c r="E144" s="41">
        <v>342.72</v>
      </c>
      <c r="F144" s="41">
        <f t="shared" si="46"/>
        <v>714.2380444736192</v>
      </c>
      <c r="G144" s="41">
        <f t="shared" si="47"/>
        <v>396.53249999999997</v>
      </c>
      <c r="H144" s="41" t="str">
        <f t="shared" si="48"/>
        <v>Eligible</v>
      </c>
      <c r="I144" s="41">
        <f t="shared" si="49"/>
        <v>317.70554447361923</v>
      </c>
      <c r="J144" s="42">
        <f>VLOOKUP(A144,'[1]Table 2'!$A$3:$B$154,2,FALSE)</f>
        <v>85.5</v>
      </c>
      <c r="K144" s="41">
        <f t="shared" si="50"/>
        <v>0</v>
      </c>
      <c r="L144" s="43">
        <f t="shared" si="44"/>
        <v>0.56028833551769319</v>
      </c>
      <c r="M144" s="43">
        <f t="shared" si="45"/>
        <v>0.2801441677588466</v>
      </c>
      <c r="N144" s="44">
        <f>VLOOKUP(A144,'[1]BRMA LA Names'!$A$2:$B$153,2,FALSE)</f>
        <v>812.95359158138865</v>
      </c>
      <c r="O144" s="45">
        <f t="shared" si="52"/>
        <v>1.3318374698253417</v>
      </c>
      <c r="P144" s="45">
        <f t="shared" si="53"/>
        <v>0.66591873491267084</v>
      </c>
      <c r="Q144" s="46">
        <f t="shared" si="51"/>
        <v>0.35864093959731541</v>
      </c>
      <c r="R144" s="47">
        <f>VLOOKUP(B144,[2]Sheet1!$B$3:$C$15,2,FALSE)</f>
        <v>0.26242329205386095</v>
      </c>
      <c r="S144" s="1"/>
      <c r="T144" s="1"/>
    </row>
    <row r="145" spans="1:20" ht="14.25" thickTop="1" thickBot="1" x14ac:dyDescent="0.25">
      <c r="A145" s="1" t="s">
        <v>192</v>
      </c>
      <c r="B145" s="1" t="s">
        <v>57</v>
      </c>
      <c r="C145" s="41">
        <f>VLOOKUP($A145,'[1]LHA Rates 2020 C19 uprate'!$A$3:$D$172,3,FALSE)</f>
        <v>73.25</v>
      </c>
      <c r="D145" s="41">
        <f>VLOOKUP($A145,'[1]LHA Rates 2020 C19 uprate'!$A$3:$D$172,4,FALSE)</f>
        <v>318.28885096716499</v>
      </c>
      <c r="E145" s="41">
        <v>342.72</v>
      </c>
      <c r="F145" s="41">
        <f t="shared" si="46"/>
        <v>661.00885096716502</v>
      </c>
      <c r="G145" s="41">
        <f t="shared" si="47"/>
        <v>396.53249999999997</v>
      </c>
      <c r="H145" s="41" t="str">
        <f t="shared" si="48"/>
        <v>Eligible</v>
      </c>
      <c r="I145" s="41">
        <f t="shared" si="49"/>
        <v>264.47635096716505</v>
      </c>
      <c r="J145" s="42">
        <f>VLOOKUP(A145,'[1]Table 2'!$A$3:$B$154,2,FALSE)</f>
        <v>73.25</v>
      </c>
      <c r="K145" s="41">
        <f t="shared" si="50"/>
        <v>0</v>
      </c>
      <c r="L145" s="43">
        <f t="shared" si="44"/>
        <v>0.48001310615989506</v>
      </c>
      <c r="M145" s="43">
        <f t="shared" si="45"/>
        <v>0.24000655307994753</v>
      </c>
      <c r="N145" s="44">
        <f>VLOOKUP(A145,'[1]BRMA LA Names'!$A$2:$B$153,2,FALSE)</f>
        <v>660.25118814182736</v>
      </c>
      <c r="O145" s="45">
        <f t="shared" si="52"/>
        <v>1.0816697053437536</v>
      </c>
      <c r="P145" s="45">
        <f t="shared" si="53"/>
        <v>0.54083485267187681</v>
      </c>
      <c r="Q145" s="46">
        <f t="shared" si="51"/>
        <v>0.30725671140939598</v>
      </c>
      <c r="R145" s="47">
        <f>VLOOKUP(B145,[2]Sheet1!$B$3:$C$15,2,FALSE)</f>
        <v>0.23497217960382227</v>
      </c>
      <c r="S145" s="1"/>
      <c r="T145" s="1"/>
    </row>
    <row r="146" spans="1:20" ht="14.25" thickTop="1" thickBot="1" x14ac:dyDescent="0.25">
      <c r="A146" s="1" t="s">
        <v>194</v>
      </c>
      <c r="B146" s="1" t="s">
        <v>60</v>
      </c>
      <c r="C146" s="41">
        <f>VLOOKUP($A146,'[1]LHA Rates 2020 C19 uprate'!$A$3:$D$172,3,FALSE)</f>
        <v>69.81</v>
      </c>
      <c r="D146" s="41">
        <f>VLOOKUP($A146,'[1]LHA Rates 2020 C19 uprate'!$A$3:$D$172,4,FALSE)</f>
        <v>303.3412243824954</v>
      </c>
      <c r="E146" s="41">
        <v>342.72</v>
      </c>
      <c r="F146" s="41">
        <f t="shared" si="46"/>
        <v>646.06122438249542</v>
      </c>
      <c r="G146" s="41">
        <f t="shared" si="47"/>
        <v>396.53249999999997</v>
      </c>
      <c r="H146" s="41" t="str">
        <f t="shared" si="48"/>
        <v>Eligible</v>
      </c>
      <c r="I146" s="41">
        <f t="shared" si="49"/>
        <v>249.52872438249545</v>
      </c>
      <c r="J146" s="42">
        <f>VLOOKUP(A146,'[1]Table 2'!$A$3:$B$154,2,FALSE)</f>
        <v>69.81</v>
      </c>
      <c r="K146" s="41">
        <f t="shared" si="50"/>
        <v>0</v>
      </c>
      <c r="L146" s="43">
        <f t="shared" si="44"/>
        <v>0.45747051114023585</v>
      </c>
      <c r="M146" s="43">
        <f t="shared" si="45"/>
        <v>0.22873525557011792</v>
      </c>
      <c r="N146" s="44"/>
      <c r="O146" s="45"/>
      <c r="P146" s="45"/>
      <c r="Q146" s="46">
        <f t="shared" si="51"/>
        <v>0.29282718120805368</v>
      </c>
      <c r="R146" s="47">
        <f>VLOOKUP(B146,[2]Sheet1!$B$3:$C$15,2,FALSE)</f>
        <v>0.22050053526245786</v>
      </c>
      <c r="S146" s="1"/>
      <c r="T146" s="1"/>
    </row>
    <row r="147" spans="1:20" ht="14.25" thickTop="1" thickBot="1" x14ac:dyDescent="0.25">
      <c r="A147" s="1" t="s">
        <v>196</v>
      </c>
      <c r="B147" s="1" t="s">
        <v>44</v>
      </c>
      <c r="C147" s="41">
        <f>VLOOKUP($A147,'[1]LHA Rates 2020 C19 uprate'!$A$3:$D$172,3,FALSE)</f>
        <v>99.06</v>
      </c>
      <c r="D147" s="41">
        <f>VLOOKUP($A147,'[1]LHA Rates 2020 C19 uprate'!$A$3:$D$172,4,FALSE)</f>
        <v>430.43950275504932</v>
      </c>
      <c r="E147" s="41">
        <v>342.72</v>
      </c>
      <c r="F147" s="41">
        <f t="shared" si="46"/>
        <v>773.15950275504929</v>
      </c>
      <c r="G147" s="41">
        <f t="shared" si="47"/>
        <v>396.53249999999997</v>
      </c>
      <c r="H147" s="41" t="str">
        <f t="shared" si="48"/>
        <v>Eligible</v>
      </c>
      <c r="I147" s="41">
        <f t="shared" si="49"/>
        <v>376.62700275504932</v>
      </c>
      <c r="J147" s="42">
        <f>VLOOKUP(A147,'[1]Table 2'!$A$3:$B$154,2,FALSE)</f>
        <v>99.06</v>
      </c>
      <c r="K147" s="41">
        <f t="shared" si="50"/>
        <v>0</v>
      </c>
      <c r="L147" s="43">
        <f t="shared" si="44"/>
        <v>0.64914809960681508</v>
      </c>
      <c r="M147" s="43">
        <f t="shared" si="45"/>
        <v>0.32457404980340754</v>
      </c>
      <c r="N147" s="44">
        <f>VLOOKUP(A147,'[1]BRMA LA Names'!$A$2:$B$153,2,FALSE)</f>
        <v>807.79660428921125</v>
      </c>
      <c r="O147" s="45">
        <f t="shared" ref="O147:O154" si="54">(N147/4)/(8.72*17.5)</f>
        <v>1.3233889323217745</v>
      </c>
      <c r="P147" s="45">
        <f t="shared" ref="P147:P154" si="55">(N147/4)/(8.72*35)</f>
        <v>0.66169446616088723</v>
      </c>
      <c r="Q147" s="46">
        <f t="shared" si="51"/>
        <v>0.4155201342281879</v>
      </c>
      <c r="R147" s="47">
        <f>VLOOKUP(B147,[2]Sheet1!$B$3:$C$15,2,FALSE)</f>
        <v>0.31126051422229023</v>
      </c>
      <c r="S147" s="1"/>
      <c r="T147" s="1"/>
    </row>
    <row r="148" spans="1:20" ht="14.25" thickTop="1" thickBot="1" x14ac:dyDescent="0.25">
      <c r="A148" s="1" t="s">
        <v>197</v>
      </c>
      <c r="B148" s="1" t="s">
        <v>57</v>
      </c>
      <c r="C148" s="41">
        <f>VLOOKUP($A148,'[1]LHA Rates 2020 C19 uprate'!$A$3:$D$172,3,FALSE)</f>
        <v>61.33</v>
      </c>
      <c r="D148" s="41">
        <f>VLOOKUP($A148,'[1]LHA Rates 2020 C19 uprate'!$A$3:$D$172,4,FALSE)</f>
        <v>266.49358675517033</v>
      </c>
      <c r="E148" s="41">
        <v>342.72</v>
      </c>
      <c r="F148" s="41">
        <f t="shared" si="46"/>
        <v>609.21358675517035</v>
      </c>
      <c r="G148" s="41">
        <f t="shared" si="47"/>
        <v>396.53249999999997</v>
      </c>
      <c r="H148" s="41" t="str">
        <f t="shared" si="48"/>
        <v>Eligible</v>
      </c>
      <c r="I148" s="41">
        <f t="shared" si="49"/>
        <v>212.68108675517038</v>
      </c>
      <c r="J148" s="42">
        <f>VLOOKUP(A148,'[1]Table 2'!$A$3:$B$154,2,FALSE)</f>
        <v>61.33</v>
      </c>
      <c r="K148" s="41">
        <f t="shared" si="50"/>
        <v>0</v>
      </c>
      <c r="L148" s="43">
        <f t="shared" si="44"/>
        <v>0.40190039318479676</v>
      </c>
      <c r="M148" s="43">
        <f t="shared" si="45"/>
        <v>0.20095019659239838</v>
      </c>
      <c r="N148" s="44">
        <f>VLOOKUP(A148,'[1]BRMA LA Names'!$A$2:$B$153,2,FALSE)</f>
        <v>483.00358466322024</v>
      </c>
      <c r="O148" s="45">
        <f t="shared" si="54"/>
        <v>0.79129027631589144</v>
      </c>
      <c r="P148" s="45">
        <f t="shared" si="55"/>
        <v>0.39564513815794572</v>
      </c>
      <c r="Q148" s="46">
        <f t="shared" si="51"/>
        <v>0.25725671140939593</v>
      </c>
      <c r="R148" s="47">
        <f>VLOOKUP(B148,[2]Sheet1!$B$3:$C$15,2,FALSE)</f>
        <v>0.23497217960382227</v>
      </c>
      <c r="S148" s="1"/>
      <c r="T148" s="1"/>
    </row>
    <row r="149" spans="1:20" ht="14.25" thickTop="1" thickBot="1" x14ac:dyDescent="0.25">
      <c r="A149" s="1" t="s">
        <v>199</v>
      </c>
      <c r="B149" s="1" t="s">
        <v>57</v>
      </c>
      <c r="C149" s="41">
        <f>VLOOKUP($A149,'[1]LHA Rates 2020 C19 uprate'!$A$3:$D$172,3,FALSE)</f>
        <v>55.02</v>
      </c>
      <c r="D149" s="41">
        <f>VLOOKUP($A149,'[1]LHA Rates 2020 C19 uprate'!$A$3:$D$172,4,FALSE)</f>
        <v>239.07512054898865</v>
      </c>
      <c r="E149" s="41">
        <v>342.72</v>
      </c>
      <c r="F149" s="41">
        <f t="shared" si="46"/>
        <v>581.79512054898873</v>
      </c>
      <c r="G149" s="41">
        <f t="shared" si="47"/>
        <v>396.53249999999997</v>
      </c>
      <c r="H149" s="41" t="str">
        <f t="shared" si="48"/>
        <v>Eligible</v>
      </c>
      <c r="I149" s="41">
        <f t="shared" si="49"/>
        <v>185.26262054898876</v>
      </c>
      <c r="J149" s="42">
        <f>VLOOKUP(A149,'[1]Table 2'!$A$3:$B$154,2,FALSE)</f>
        <v>55.02</v>
      </c>
      <c r="K149" s="41">
        <f t="shared" si="50"/>
        <v>0</v>
      </c>
      <c r="L149" s="43">
        <f t="shared" ref="L149:L154" si="56">$C149/(8.72*17.5)</f>
        <v>0.36055045871559632</v>
      </c>
      <c r="M149" s="43">
        <f t="shared" ref="M149:M154" si="57">$C149/(8.72*35)</f>
        <v>0.18027522935779816</v>
      </c>
      <c r="N149" s="44">
        <f>VLOOKUP(A149,'[1]BRMA LA Names'!$A$2:$B$153,2,FALSE)</f>
        <v>508.42482596128445</v>
      </c>
      <c r="O149" s="45">
        <f t="shared" si="54"/>
        <v>0.83293713296409633</v>
      </c>
      <c r="P149" s="45">
        <f t="shared" si="55"/>
        <v>0.41646856648204816</v>
      </c>
      <c r="Q149" s="46">
        <f t="shared" si="51"/>
        <v>0.23078859060402684</v>
      </c>
      <c r="R149" s="47">
        <f>VLOOKUP(B149,[2]Sheet1!$B$3:$C$15,2,FALSE)</f>
        <v>0.23497217960382227</v>
      </c>
      <c r="S149" s="1"/>
      <c r="T149" s="1"/>
    </row>
    <row r="150" spans="1:20" ht="14.25" thickTop="1" thickBot="1" x14ac:dyDescent="0.25">
      <c r="A150" s="1" t="s">
        <v>200</v>
      </c>
      <c r="B150" s="1" t="s">
        <v>60</v>
      </c>
      <c r="C150" s="41">
        <f>VLOOKUP($A150,'[1]LHA Rates 2020 C19 uprate'!$A$3:$D$172,3,FALSE)</f>
        <v>69.38</v>
      </c>
      <c r="D150" s="41">
        <f>VLOOKUP($A150,'[1]LHA Rates 2020 C19 uprate'!$A$3:$D$172,4,FALSE)</f>
        <v>301.47277105941168</v>
      </c>
      <c r="E150" s="41">
        <v>342.72</v>
      </c>
      <c r="F150" s="41">
        <f t="shared" si="46"/>
        <v>644.19277105941171</v>
      </c>
      <c r="G150" s="41">
        <f t="shared" si="47"/>
        <v>396.53249999999997</v>
      </c>
      <c r="H150" s="41" t="str">
        <f t="shared" si="48"/>
        <v>Eligible</v>
      </c>
      <c r="I150" s="41">
        <f t="shared" si="49"/>
        <v>247.66027105941174</v>
      </c>
      <c r="J150" s="42">
        <f>VLOOKUP(A150,'[1]Table 2'!$A$3:$B$154,2,FALSE)</f>
        <v>69.38</v>
      </c>
      <c r="K150" s="41">
        <f t="shared" si="50"/>
        <v>0</v>
      </c>
      <c r="L150" s="43">
        <f t="shared" si="56"/>
        <v>0.45465268676277842</v>
      </c>
      <c r="M150" s="43">
        <f t="shared" si="57"/>
        <v>0.22732634338138921</v>
      </c>
      <c r="N150" s="44">
        <f>VLOOKUP(A150,'[1]BRMA LA Names'!$A$2:$B$153,2,FALSE)</f>
        <v>540.79191894164728</v>
      </c>
      <c r="O150" s="45">
        <f t="shared" si="54"/>
        <v>0.885963169956827</v>
      </c>
      <c r="P150" s="45">
        <f t="shared" si="55"/>
        <v>0.4429815849784135</v>
      </c>
      <c r="Q150" s="46">
        <f t="shared" si="51"/>
        <v>0.2910234899328859</v>
      </c>
      <c r="R150" s="47">
        <f>VLOOKUP(B150,[2]Sheet1!$B$3:$C$15,2,FALSE)</f>
        <v>0.22050053526245786</v>
      </c>
      <c r="S150" s="1"/>
      <c r="T150" s="1"/>
    </row>
    <row r="151" spans="1:20" ht="14.25" thickTop="1" thickBot="1" x14ac:dyDescent="0.25">
      <c r="A151" s="1" t="s">
        <v>201</v>
      </c>
      <c r="B151" s="1" t="s">
        <v>50</v>
      </c>
      <c r="C151" s="41">
        <f>VLOOKUP($A151,'[1]LHA Rates 2020 C19 uprate'!$A$3:$D$172,3,FALSE)</f>
        <v>66.5</v>
      </c>
      <c r="D151" s="41">
        <f>VLOOKUP($A151,'[1]LHA Rates 2020 C19 uprate'!$A$3:$D$172,4,FALSE)</f>
        <v>288.95847903503716</v>
      </c>
      <c r="E151" s="41">
        <v>342.72</v>
      </c>
      <c r="F151" s="41">
        <f t="shared" si="46"/>
        <v>631.67847903503718</v>
      </c>
      <c r="G151" s="41">
        <f t="shared" si="47"/>
        <v>396.53249999999997</v>
      </c>
      <c r="H151" s="41" t="str">
        <f t="shared" si="48"/>
        <v>Eligible</v>
      </c>
      <c r="I151" s="41">
        <f t="shared" si="49"/>
        <v>235.14597903503721</v>
      </c>
      <c r="J151" s="42">
        <f>VLOOKUP(A151,'[1]Table 2'!$A$3:$B$154,2,FALSE)</f>
        <v>66.5</v>
      </c>
      <c r="K151" s="41">
        <f t="shared" si="50"/>
        <v>0</v>
      </c>
      <c r="L151" s="43">
        <f t="shared" si="56"/>
        <v>0.43577981651376141</v>
      </c>
      <c r="M151" s="43">
        <f t="shared" si="57"/>
        <v>0.2178899082568807</v>
      </c>
      <c r="N151" s="44">
        <f>VLOOKUP(A151,'[1]BRMA LA Names'!$A$2:$B$153,2,FALSE)</f>
        <v>647.14828049923233</v>
      </c>
      <c r="O151" s="45">
        <f t="shared" si="54"/>
        <v>1.0602036050118484</v>
      </c>
      <c r="P151" s="45">
        <f t="shared" si="55"/>
        <v>0.5301018025059242</v>
      </c>
      <c r="Q151" s="46">
        <f t="shared" si="51"/>
        <v>0.27894295302013422</v>
      </c>
      <c r="R151" s="47">
        <f>VLOOKUP(B151,[2]Sheet1!$B$3:$C$15,2,FALSE)</f>
        <v>0.26242329205386095</v>
      </c>
      <c r="S151" s="1"/>
      <c r="T151" s="1"/>
    </row>
    <row r="152" spans="1:20" ht="14.25" thickTop="1" thickBot="1" x14ac:dyDescent="0.25">
      <c r="A152" s="1" t="s">
        <v>202</v>
      </c>
      <c r="B152" s="1" t="s">
        <v>50</v>
      </c>
      <c r="C152" s="41">
        <f>VLOOKUP($A152,'[1]LHA Rates 2020 C19 uprate'!$A$3:$D$172,3,FALSE)</f>
        <v>84.27</v>
      </c>
      <c r="D152" s="41">
        <f>VLOOKUP($A152,'[1]LHA Rates 2020 C19 uprate'!$A$3:$D$172,4,FALSE)</f>
        <v>366.17339892154257</v>
      </c>
      <c r="E152" s="41">
        <v>342.72</v>
      </c>
      <c r="F152" s="41">
        <f t="shared" si="46"/>
        <v>708.8933989215426</v>
      </c>
      <c r="G152" s="41">
        <f t="shared" si="47"/>
        <v>396.53249999999997</v>
      </c>
      <c r="H152" s="41" t="str">
        <f t="shared" si="48"/>
        <v>Eligible</v>
      </c>
      <c r="I152" s="41">
        <f t="shared" si="49"/>
        <v>312.36089892154263</v>
      </c>
      <c r="J152" s="42">
        <f>VLOOKUP(A152,'[1]Table 2'!$A$3:$B$154,2,FALSE)</f>
        <v>84.27</v>
      </c>
      <c r="K152" s="41">
        <f t="shared" si="50"/>
        <v>0</v>
      </c>
      <c r="L152" s="43">
        <f t="shared" si="56"/>
        <v>0.55222804718217555</v>
      </c>
      <c r="M152" s="43">
        <f t="shared" si="57"/>
        <v>0.27611402359108778</v>
      </c>
      <c r="N152" s="44">
        <f>VLOOKUP(A152,'[1]BRMA LA Names'!$A$2:$B$153,2,FALSE)</f>
        <v>647.14828049923233</v>
      </c>
      <c r="O152" s="45">
        <f t="shared" si="54"/>
        <v>1.0602036050118484</v>
      </c>
      <c r="P152" s="45">
        <f t="shared" si="55"/>
        <v>0.5301018025059242</v>
      </c>
      <c r="Q152" s="46">
        <f t="shared" si="51"/>
        <v>0.35348154362416107</v>
      </c>
      <c r="R152" s="47">
        <f>VLOOKUP(B152,[2]Sheet1!$B$3:$C$15,2,FALSE)</f>
        <v>0.26242329205386095</v>
      </c>
      <c r="S152" s="1"/>
      <c r="T152" s="1"/>
    </row>
    <row r="153" spans="1:20" ht="14.25" thickTop="1" thickBot="1" x14ac:dyDescent="0.25">
      <c r="A153" s="1" t="s">
        <v>204</v>
      </c>
      <c r="B153" s="1" t="s">
        <v>44</v>
      </c>
      <c r="C153" s="41">
        <f>VLOOKUP($A153,'[1]LHA Rates 2020 C19 uprate'!$A$3:$D$172,3,FALSE)</f>
        <v>77</v>
      </c>
      <c r="D153" s="41">
        <f>VLOOKUP($A153,'[1]LHA Rates 2020 C19 uprate'!$A$3:$D$172,4,FALSE)</f>
        <v>334.58350204056933</v>
      </c>
      <c r="E153" s="41">
        <v>342.72</v>
      </c>
      <c r="F153" s="41">
        <f t="shared" si="46"/>
        <v>677.30350204056936</v>
      </c>
      <c r="G153" s="41">
        <f t="shared" si="47"/>
        <v>396.53249999999997</v>
      </c>
      <c r="H153" s="41" t="str">
        <f t="shared" si="48"/>
        <v>Eligible</v>
      </c>
      <c r="I153" s="41">
        <f t="shared" si="49"/>
        <v>280.77100204056939</v>
      </c>
      <c r="J153" s="42">
        <f>VLOOKUP(A153,'[1]Table 2'!$A$3:$B$154,2,FALSE)</f>
        <v>77</v>
      </c>
      <c r="K153" s="41">
        <f t="shared" si="50"/>
        <v>0</v>
      </c>
      <c r="L153" s="43">
        <f t="shared" si="56"/>
        <v>0.50458715596330272</v>
      </c>
      <c r="M153" s="43">
        <f t="shared" si="57"/>
        <v>0.25229357798165136</v>
      </c>
      <c r="N153" s="44">
        <f>VLOOKUP(A153,'[1]BRMA LA Names'!$A$2:$B$153,2,FALSE)</f>
        <v>662.89688987725708</v>
      </c>
      <c r="O153" s="45">
        <f t="shared" si="54"/>
        <v>1.0860040790911811</v>
      </c>
      <c r="P153" s="45">
        <f t="shared" si="55"/>
        <v>0.54300203954559056</v>
      </c>
      <c r="Q153" s="46">
        <f t="shared" si="51"/>
        <v>0.32298657718120805</v>
      </c>
      <c r="R153" s="47">
        <f>VLOOKUP(B153,[2]Sheet1!$B$3:$C$15,2,FALSE)</f>
        <v>0.31126051422229023</v>
      </c>
      <c r="S153" s="1"/>
      <c r="T153" s="1"/>
    </row>
    <row r="154" spans="1:20" ht="14.25" thickTop="1" thickBot="1" x14ac:dyDescent="0.25">
      <c r="A154" s="1" t="s">
        <v>205</v>
      </c>
      <c r="B154" s="1" t="s">
        <v>60</v>
      </c>
      <c r="C154" s="41">
        <f>VLOOKUP($A154,'[1]LHA Rates 2020 C19 uprate'!$A$3:$D$172,3,FALSE)</f>
        <v>75</v>
      </c>
      <c r="D154" s="41">
        <f>VLOOKUP($A154,'[1]LHA Rates 2020 C19 uprate'!$A$3:$D$172,4,FALSE)</f>
        <v>325.893021468087</v>
      </c>
      <c r="E154" s="41">
        <v>342.72</v>
      </c>
      <c r="F154" s="41">
        <f t="shared" si="46"/>
        <v>668.61302146808703</v>
      </c>
      <c r="G154" s="41">
        <f t="shared" si="47"/>
        <v>396.53249999999997</v>
      </c>
      <c r="H154" s="41" t="str">
        <f t="shared" si="48"/>
        <v>Eligible</v>
      </c>
      <c r="I154" s="41">
        <f t="shared" si="49"/>
        <v>272.08052146808706</v>
      </c>
      <c r="J154" s="42">
        <f>VLOOKUP(A154,'[1]Table 2'!$A$3:$B$154,2,FALSE)</f>
        <v>75</v>
      </c>
      <c r="K154" s="41">
        <f t="shared" si="50"/>
        <v>0</v>
      </c>
      <c r="L154" s="43">
        <f t="shared" si="56"/>
        <v>0.49148099606815193</v>
      </c>
      <c r="M154" s="43">
        <f t="shared" si="57"/>
        <v>0.24574049803407597</v>
      </c>
      <c r="N154" s="44">
        <f>VLOOKUP(A154,'[1]BRMA LA Names'!$A$2:$B$153,2,FALSE)</f>
        <v>1060.8128085668523</v>
      </c>
      <c r="O154" s="45">
        <f t="shared" si="54"/>
        <v>1.7378977859876346</v>
      </c>
      <c r="P154" s="45">
        <f t="shared" si="55"/>
        <v>0.86894889299381728</v>
      </c>
      <c r="Q154" s="46">
        <f t="shared" si="51"/>
        <v>0.31459731543624159</v>
      </c>
      <c r="R154" s="47">
        <f>VLOOKUP(B154,[2]Sheet1!$B$3:$C$15,2,FALSE)</f>
        <v>0.22050053526245786</v>
      </c>
      <c r="S154" s="1"/>
      <c r="T154" s="1"/>
    </row>
    <row r="155" spans="1:20" ht="14.25" thickTop="1" thickBot="1" x14ac:dyDescent="0.25">
      <c r="A155" s="1" t="s">
        <v>206</v>
      </c>
      <c r="B155" s="1" t="s">
        <v>207</v>
      </c>
      <c r="C155" s="41">
        <f>VLOOKUP($A155,'[1]LHA Rates 2020 C19 uprate'!$A$3:$D$172,3,FALSE)</f>
        <v>74.790000000000006</v>
      </c>
      <c r="D155" s="41">
        <f>VLOOKUP($A155,'[1]LHA Rates 2020 C19 uprate'!$A$3:$D$172,4,FALSE)</f>
        <v>324.98052100797639</v>
      </c>
      <c r="E155" s="41">
        <v>343.72</v>
      </c>
      <c r="F155" s="41">
        <f t="shared" ref="F155:F195" si="58">D155+E155</f>
        <v>668.70052100797648</v>
      </c>
      <c r="G155" s="41">
        <f t="shared" ref="G155:G195" si="59">($AB$7*0.63)</f>
        <v>396.53249999999997</v>
      </c>
      <c r="H155" s="41" t="str">
        <f t="shared" ref="H155:H195" si="60">IF(F155&gt;G155,"Eligible","Not Elibilbe")</f>
        <v>Eligible</v>
      </c>
      <c r="I155" s="41">
        <f t="shared" ref="I155:I195" si="61">F155-G155</f>
        <v>272.16802100797651</v>
      </c>
      <c r="J155" s="52">
        <f>C155</f>
        <v>74.790000000000006</v>
      </c>
      <c r="K155" s="53"/>
      <c r="L155" s="53"/>
      <c r="M155" s="1"/>
      <c r="N155" s="5"/>
      <c r="O155" s="5"/>
      <c r="P155" s="5"/>
      <c r="Q155" s="54"/>
      <c r="R155" s="47">
        <f>VLOOKUP(B155,[2]Sheet1!$B$3:$C$15,2,FALSE)</f>
        <v>0.20844688985561477</v>
      </c>
      <c r="S155" s="1"/>
      <c r="T155" s="1"/>
    </row>
    <row r="156" spans="1:20" ht="14.25" thickTop="1" thickBot="1" x14ac:dyDescent="0.25">
      <c r="A156" s="1" t="s">
        <v>208</v>
      </c>
      <c r="B156" s="1" t="s">
        <v>207</v>
      </c>
      <c r="C156" s="41">
        <f>VLOOKUP($A156,'[1]LHA Rates 2020 C19 uprate'!$A$3:$D$172,3,FALSE)</f>
        <v>72.739999999999995</v>
      </c>
      <c r="D156" s="41">
        <f>VLOOKUP($A156,'[1]LHA Rates 2020 C19 uprate'!$A$3:$D$172,4,FALSE)</f>
        <v>316.07277842118197</v>
      </c>
      <c r="E156" s="41">
        <v>344.72</v>
      </c>
      <c r="F156" s="41">
        <f t="shared" si="58"/>
        <v>660.79277842118199</v>
      </c>
      <c r="G156" s="41">
        <f t="shared" si="59"/>
        <v>396.53249999999997</v>
      </c>
      <c r="H156" s="41" t="str">
        <f t="shared" si="60"/>
        <v>Eligible</v>
      </c>
      <c r="I156" s="41">
        <f t="shared" si="61"/>
        <v>264.26027842118202</v>
      </c>
      <c r="J156" s="52">
        <f t="shared" ref="J156:J195" si="62">C156</f>
        <v>72.739999999999995</v>
      </c>
      <c r="K156" s="5"/>
      <c r="L156" s="5"/>
      <c r="M156" s="1"/>
      <c r="N156" s="5"/>
      <c r="O156" s="5"/>
      <c r="P156" s="5"/>
      <c r="Q156" s="5"/>
      <c r="R156" s="47">
        <f>VLOOKUP(B156,[2]Sheet1!$B$3:$C$15,2,FALSE)</f>
        <v>0.20844688985561477</v>
      </c>
      <c r="S156" s="1"/>
      <c r="T156" s="1"/>
    </row>
    <row r="157" spans="1:20" ht="14.25" thickTop="1" thickBot="1" x14ac:dyDescent="0.25">
      <c r="A157" s="1" t="s">
        <v>209</v>
      </c>
      <c r="B157" s="1" t="s">
        <v>207</v>
      </c>
      <c r="C157" s="41">
        <f>VLOOKUP($A157,'[1]LHA Rates 2020 C19 uprate'!$A$3:$D$172,3,FALSE)</f>
        <v>76.989999999999995</v>
      </c>
      <c r="D157" s="41">
        <f>VLOOKUP($A157,'[1]LHA Rates 2020 C19 uprate'!$A$3:$D$172,4,FALSE)</f>
        <v>334.54004963770689</v>
      </c>
      <c r="E157" s="41">
        <v>345.72</v>
      </c>
      <c r="F157" s="41">
        <f t="shared" si="58"/>
        <v>680.26004963770697</v>
      </c>
      <c r="G157" s="41">
        <f t="shared" si="59"/>
        <v>396.53249999999997</v>
      </c>
      <c r="H157" s="41" t="str">
        <f t="shared" si="60"/>
        <v>Eligible</v>
      </c>
      <c r="I157" s="41">
        <f t="shared" si="61"/>
        <v>283.727549637707</v>
      </c>
      <c r="J157" s="52">
        <f t="shared" si="62"/>
        <v>76.989999999999995</v>
      </c>
      <c r="K157" s="5"/>
      <c r="L157" s="5"/>
      <c r="M157" s="1"/>
      <c r="N157" s="5"/>
      <c r="O157" s="5"/>
      <c r="P157" s="5"/>
      <c r="Q157" s="5"/>
      <c r="R157" s="47">
        <f>VLOOKUP(B157,[2]Sheet1!$B$3:$C$15,2,FALSE)</f>
        <v>0.20844688985561477</v>
      </c>
      <c r="S157" s="1"/>
      <c r="T157" s="1"/>
    </row>
    <row r="158" spans="1:20" ht="14.25" thickTop="1" thickBot="1" x14ac:dyDescent="0.25">
      <c r="A158" s="1" t="s">
        <v>210</v>
      </c>
      <c r="B158" s="1" t="s">
        <v>207</v>
      </c>
      <c r="C158" s="41">
        <f>VLOOKUP($A158,'[1]LHA Rates 2020 C19 uprate'!$A$3:$D$172,3,FALSE)</f>
        <v>59.84</v>
      </c>
      <c r="D158" s="41">
        <f>VLOOKUP($A158,'[1]LHA Rates 2020 C19 uprate'!$A$3:$D$172,4,FALSE)</f>
        <v>260.01917872867102</v>
      </c>
      <c r="E158" s="41">
        <v>346.72</v>
      </c>
      <c r="F158" s="41">
        <f t="shared" si="58"/>
        <v>606.73917872867105</v>
      </c>
      <c r="G158" s="41">
        <f t="shared" si="59"/>
        <v>396.53249999999997</v>
      </c>
      <c r="H158" s="41" t="str">
        <f t="shared" si="60"/>
        <v>Eligible</v>
      </c>
      <c r="I158" s="41">
        <f t="shared" si="61"/>
        <v>210.20667872867108</v>
      </c>
      <c r="J158" s="52">
        <f t="shared" si="62"/>
        <v>59.84</v>
      </c>
      <c r="K158" s="5"/>
      <c r="L158" s="5"/>
      <c r="M158" s="1"/>
      <c r="N158" s="5"/>
      <c r="O158" s="5"/>
      <c r="P158" s="5"/>
      <c r="Q158" s="5"/>
      <c r="R158" s="47">
        <f>VLOOKUP(B158,[2]Sheet1!$B$3:$C$15,2,FALSE)</f>
        <v>0.20844688985561477</v>
      </c>
      <c r="S158" s="1"/>
      <c r="T158" s="1"/>
    </row>
    <row r="159" spans="1:20" ht="14.25" thickTop="1" thickBot="1" x14ac:dyDescent="0.25">
      <c r="A159" s="1" t="s">
        <v>211</v>
      </c>
      <c r="B159" s="1" t="s">
        <v>207</v>
      </c>
      <c r="C159" s="41">
        <f>VLOOKUP($A159,'[1]LHA Rates 2020 C19 uprate'!$A$3:$D$172,3,FALSE)</f>
        <v>69.040000000000006</v>
      </c>
      <c r="D159" s="41">
        <f>VLOOKUP($A159,'[1]LHA Rates 2020 C19 uprate'!$A$3:$D$172,4,FALSE)</f>
        <v>299.99538936208972</v>
      </c>
      <c r="E159" s="41">
        <v>347.72</v>
      </c>
      <c r="F159" s="41">
        <f t="shared" si="58"/>
        <v>647.71538936208981</v>
      </c>
      <c r="G159" s="41">
        <f t="shared" si="59"/>
        <v>396.53249999999997</v>
      </c>
      <c r="H159" s="41" t="str">
        <f t="shared" si="60"/>
        <v>Eligible</v>
      </c>
      <c r="I159" s="41">
        <f t="shared" si="61"/>
        <v>251.18288936208984</v>
      </c>
      <c r="J159" s="52">
        <f t="shared" si="62"/>
        <v>69.040000000000006</v>
      </c>
      <c r="K159" s="5"/>
      <c r="L159" s="5"/>
      <c r="M159" s="1"/>
      <c r="N159" s="5"/>
      <c r="O159" s="5"/>
      <c r="P159" s="5"/>
      <c r="Q159" s="5"/>
      <c r="R159" s="47">
        <f>VLOOKUP(B159,[2]Sheet1!$B$3:$C$15,2,FALSE)</f>
        <v>0.20844688985561477</v>
      </c>
      <c r="S159" s="1"/>
      <c r="T159" s="1"/>
    </row>
    <row r="160" spans="1:20" ht="14.25" thickTop="1" thickBot="1" x14ac:dyDescent="0.25">
      <c r="A160" s="1" t="s">
        <v>212</v>
      </c>
      <c r="B160" s="1" t="s">
        <v>207</v>
      </c>
      <c r="C160" s="41">
        <f>VLOOKUP($A160,'[1]LHA Rates 2020 C19 uprate'!$A$3:$D$172,3,FALSE)</f>
        <v>71.34</v>
      </c>
      <c r="D160" s="41">
        <f>VLOOKUP($A160,'[1]LHA Rates 2020 C19 uprate'!$A$3:$D$172,4,FALSE)</f>
        <v>309.98944202044436</v>
      </c>
      <c r="E160" s="41">
        <v>348.72</v>
      </c>
      <c r="F160" s="41">
        <f t="shared" si="58"/>
        <v>658.70944202044438</v>
      </c>
      <c r="G160" s="41">
        <f t="shared" si="59"/>
        <v>396.53249999999997</v>
      </c>
      <c r="H160" s="41" t="str">
        <f t="shared" si="60"/>
        <v>Eligible</v>
      </c>
      <c r="I160" s="41">
        <f t="shared" si="61"/>
        <v>262.17694202044441</v>
      </c>
      <c r="J160" s="52">
        <f t="shared" si="62"/>
        <v>71.34</v>
      </c>
      <c r="K160" s="5"/>
      <c r="L160" s="5"/>
      <c r="M160" s="1"/>
      <c r="N160" s="5"/>
      <c r="O160" s="5"/>
      <c r="P160" s="5"/>
      <c r="Q160" s="5"/>
      <c r="R160" s="47">
        <f>VLOOKUP(B160,[2]Sheet1!$B$3:$C$15,2,FALSE)</f>
        <v>0.20844688985561477</v>
      </c>
      <c r="S160" s="1"/>
      <c r="T160" s="1"/>
    </row>
    <row r="161" spans="1:20" ht="14.25" thickTop="1" thickBot="1" x14ac:dyDescent="0.25">
      <c r="A161" s="1" t="s">
        <v>213</v>
      </c>
      <c r="B161" s="1" t="s">
        <v>207</v>
      </c>
      <c r="C161" s="41">
        <f>VLOOKUP($A161,'[1]LHA Rates 2020 C19 uprate'!$A$3:$D$172,3,FALSE)</f>
        <v>70.19</v>
      </c>
      <c r="D161" s="41">
        <f>VLOOKUP($A161,'[1]LHA Rates 2020 C19 uprate'!$A$3:$D$172,4,FALSE)</f>
        <v>304.99241569126701</v>
      </c>
      <c r="E161" s="41">
        <v>349.72</v>
      </c>
      <c r="F161" s="41">
        <f t="shared" si="58"/>
        <v>654.7124156912671</v>
      </c>
      <c r="G161" s="41">
        <f t="shared" si="59"/>
        <v>396.53249999999997</v>
      </c>
      <c r="H161" s="41" t="str">
        <f t="shared" si="60"/>
        <v>Eligible</v>
      </c>
      <c r="I161" s="41">
        <f t="shared" si="61"/>
        <v>258.17991569126713</v>
      </c>
      <c r="J161" s="52">
        <f t="shared" si="62"/>
        <v>70.19</v>
      </c>
      <c r="K161" s="5"/>
      <c r="L161" s="5"/>
      <c r="M161" s="1"/>
      <c r="N161" s="5"/>
      <c r="O161" s="5"/>
      <c r="P161" s="5"/>
      <c r="Q161" s="5"/>
      <c r="R161" s="47">
        <f>VLOOKUP(B161,[2]Sheet1!$B$3:$C$15,2,FALSE)</f>
        <v>0.20844688985561477</v>
      </c>
      <c r="S161" s="1"/>
      <c r="T161" s="1"/>
    </row>
    <row r="162" spans="1:20" ht="14.25" thickTop="1" thickBot="1" x14ac:dyDescent="0.25">
      <c r="A162" s="1" t="s">
        <v>214</v>
      </c>
      <c r="B162" s="1" t="s">
        <v>207</v>
      </c>
      <c r="C162" s="41">
        <f>VLOOKUP($A162,'[1]LHA Rates 2020 C19 uprate'!$A$3:$D$172,3,FALSE)</f>
        <v>74.12</v>
      </c>
      <c r="D162" s="41">
        <f>VLOOKUP($A162,'[1]LHA Rates 2020 C19 uprate'!$A$3:$D$172,4,FALSE)</f>
        <v>322.0692100161948</v>
      </c>
      <c r="E162" s="41">
        <v>350.72</v>
      </c>
      <c r="F162" s="41">
        <f t="shared" si="58"/>
        <v>672.78921001619483</v>
      </c>
      <c r="G162" s="41">
        <f t="shared" si="59"/>
        <v>396.53249999999997</v>
      </c>
      <c r="H162" s="41" t="str">
        <f t="shared" si="60"/>
        <v>Eligible</v>
      </c>
      <c r="I162" s="41">
        <f t="shared" si="61"/>
        <v>276.25671001619486</v>
      </c>
      <c r="J162" s="52">
        <f t="shared" si="62"/>
        <v>74.12</v>
      </c>
      <c r="K162" s="5"/>
      <c r="L162" s="5"/>
      <c r="M162" s="1"/>
      <c r="N162" s="5"/>
      <c r="O162" s="5"/>
      <c r="P162" s="5"/>
      <c r="Q162" s="5"/>
      <c r="R162" s="47">
        <f>VLOOKUP(B162,[2]Sheet1!$B$3:$C$15,2,FALSE)</f>
        <v>0.20844688985561477</v>
      </c>
      <c r="S162" s="1"/>
      <c r="T162" s="1"/>
    </row>
    <row r="163" spans="1:20" ht="14.25" thickTop="1" thickBot="1" x14ac:dyDescent="0.25">
      <c r="A163" s="1" t="s">
        <v>215</v>
      </c>
      <c r="B163" s="1" t="s">
        <v>207</v>
      </c>
      <c r="C163" s="41">
        <f>VLOOKUP($A163,'[1]LHA Rates 2020 C19 uprate'!$A$3:$D$172,3,FALSE)</f>
        <v>80.55</v>
      </c>
      <c r="D163" s="41">
        <f>VLOOKUP($A163,'[1]LHA Rates 2020 C19 uprate'!$A$3:$D$172,4,FALSE)</f>
        <v>350.00910505672545</v>
      </c>
      <c r="E163" s="41">
        <v>351.72</v>
      </c>
      <c r="F163" s="41">
        <f t="shared" si="58"/>
        <v>701.72910505672553</v>
      </c>
      <c r="G163" s="41">
        <f t="shared" si="59"/>
        <v>396.53249999999997</v>
      </c>
      <c r="H163" s="41" t="str">
        <f t="shared" si="60"/>
        <v>Eligible</v>
      </c>
      <c r="I163" s="41">
        <f t="shared" si="61"/>
        <v>305.19660505672556</v>
      </c>
      <c r="J163" s="52">
        <f t="shared" si="62"/>
        <v>80.55</v>
      </c>
      <c r="K163" s="5"/>
      <c r="L163" s="5"/>
      <c r="M163" s="1"/>
      <c r="N163" s="5"/>
      <c r="O163" s="5"/>
      <c r="P163" s="5"/>
      <c r="Q163" s="5"/>
      <c r="R163" s="47">
        <f>VLOOKUP(B163,[2]Sheet1!$B$3:$C$15,2,FALSE)</f>
        <v>0.20844688985561477</v>
      </c>
      <c r="S163" s="1"/>
      <c r="T163" s="1"/>
    </row>
    <row r="164" spans="1:20" ht="14.25" thickTop="1" thickBot="1" x14ac:dyDescent="0.25">
      <c r="A164" s="1" t="s">
        <v>216</v>
      </c>
      <c r="B164" s="1" t="s">
        <v>207</v>
      </c>
      <c r="C164" s="41">
        <f>VLOOKUP($A164,'[1]LHA Rates 2020 C19 uprate'!$A$3:$D$172,3,FALSE)</f>
        <v>74.790000000000006</v>
      </c>
      <c r="D164" s="41">
        <f>VLOOKUP($A164,'[1]LHA Rates 2020 C19 uprate'!$A$3:$D$172,4,FALSE)</f>
        <v>324.98052100797639</v>
      </c>
      <c r="E164" s="41">
        <v>352.72</v>
      </c>
      <c r="F164" s="41">
        <f t="shared" si="58"/>
        <v>677.70052100797648</v>
      </c>
      <c r="G164" s="41">
        <f t="shared" si="59"/>
        <v>396.53249999999997</v>
      </c>
      <c r="H164" s="41" t="str">
        <f t="shared" si="60"/>
        <v>Eligible</v>
      </c>
      <c r="I164" s="41">
        <f t="shared" si="61"/>
        <v>281.16802100797651</v>
      </c>
      <c r="J164" s="52">
        <f t="shared" si="62"/>
        <v>74.790000000000006</v>
      </c>
      <c r="K164" s="5"/>
      <c r="L164" s="5"/>
      <c r="M164" s="1"/>
      <c r="N164" s="5"/>
      <c r="O164" s="5"/>
      <c r="P164" s="5"/>
      <c r="Q164" s="5"/>
      <c r="R164" s="47">
        <f>VLOOKUP(B164,[2]Sheet1!$B$3:$C$15,2,FALSE)</f>
        <v>0.20844688985561477</v>
      </c>
      <c r="S164" s="1"/>
      <c r="T164" s="1"/>
    </row>
    <row r="165" spans="1:20" ht="14.25" thickTop="1" thickBot="1" x14ac:dyDescent="0.25">
      <c r="A165" s="1" t="s">
        <v>217</v>
      </c>
      <c r="B165" s="1" t="s">
        <v>207</v>
      </c>
      <c r="C165" s="41">
        <f>VLOOKUP($A165,'[1]LHA Rates 2020 C19 uprate'!$A$3:$D$172,3,FALSE)</f>
        <v>94.82</v>
      </c>
      <c r="D165" s="41">
        <f>VLOOKUP($A165,'[1]LHA Rates 2020 C19 uprate'!$A$3:$D$172,4,FALSE)</f>
        <v>412.01568394138678</v>
      </c>
      <c r="E165" s="41">
        <v>353.72</v>
      </c>
      <c r="F165" s="41">
        <f t="shared" si="58"/>
        <v>765.73568394138681</v>
      </c>
      <c r="G165" s="41">
        <f t="shared" si="59"/>
        <v>396.53249999999997</v>
      </c>
      <c r="H165" s="41" t="str">
        <f t="shared" si="60"/>
        <v>Eligible</v>
      </c>
      <c r="I165" s="41">
        <f t="shared" si="61"/>
        <v>369.20318394138684</v>
      </c>
      <c r="J165" s="52">
        <f t="shared" si="62"/>
        <v>94.82</v>
      </c>
      <c r="K165" s="5"/>
      <c r="L165" s="5"/>
      <c r="M165" s="1"/>
      <c r="N165" s="5"/>
      <c r="O165" s="5"/>
      <c r="P165" s="5"/>
      <c r="Q165" s="5"/>
      <c r="R165" s="47">
        <f>VLOOKUP(B165,[2]Sheet1!$B$3:$C$15,2,FALSE)</f>
        <v>0.20844688985561477</v>
      </c>
      <c r="S165" s="1"/>
      <c r="T165" s="1"/>
    </row>
    <row r="166" spans="1:20" ht="14.25" thickTop="1" thickBot="1" x14ac:dyDescent="0.25">
      <c r="A166" s="1" t="s">
        <v>218</v>
      </c>
      <c r="B166" s="1" t="s">
        <v>207</v>
      </c>
      <c r="C166" s="41">
        <f>VLOOKUP($A166,'[1]LHA Rates 2020 C19 uprate'!$A$3:$D$172,3,FALSE)</f>
        <v>65.59</v>
      </c>
      <c r="D166" s="41">
        <f>VLOOKUP($A166,'[1]LHA Rates 2020 C19 uprate'!$A$3:$D$172,4,FALSE)</f>
        <v>285.00431037455769</v>
      </c>
      <c r="E166" s="41">
        <v>354.72</v>
      </c>
      <c r="F166" s="41">
        <f t="shared" si="58"/>
        <v>639.72431037455772</v>
      </c>
      <c r="G166" s="41">
        <f t="shared" si="59"/>
        <v>396.53249999999997</v>
      </c>
      <c r="H166" s="41" t="str">
        <f t="shared" si="60"/>
        <v>Eligible</v>
      </c>
      <c r="I166" s="41">
        <f t="shared" si="61"/>
        <v>243.19181037455775</v>
      </c>
      <c r="J166" s="52">
        <f t="shared" si="62"/>
        <v>65.59</v>
      </c>
      <c r="K166" s="5"/>
      <c r="L166" s="5"/>
      <c r="M166" s="1"/>
      <c r="N166" s="5"/>
      <c r="O166" s="5"/>
      <c r="P166" s="5"/>
      <c r="Q166" s="5"/>
      <c r="R166" s="47">
        <f>VLOOKUP(B166,[2]Sheet1!$B$3:$C$15,2,FALSE)</f>
        <v>0.20844688985561477</v>
      </c>
      <c r="S166" s="1"/>
      <c r="T166" s="1"/>
    </row>
    <row r="167" spans="1:20" ht="14.25" thickTop="1" thickBot="1" x14ac:dyDescent="0.25">
      <c r="A167" s="1" t="s">
        <v>219</v>
      </c>
      <c r="B167" s="1" t="s">
        <v>207</v>
      </c>
      <c r="C167" s="41">
        <f>VLOOKUP($A167,'[1]LHA Rates 2020 C19 uprate'!$A$3:$D$172,3,FALSE)</f>
        <v>65.010000000000005</v>
      </c>
      <c r="D167" s="41">
        <f>VLOOKUP($A167,'[1]LHA Rates 2020 C19 uprate'!$A$3:$D$172,4,FALSE)</f>
        <v>282.48407100853785</v>
      </c>
      <c r="E167" s="41">
        <v>355.72</v>
      </c>
      <c r="F167" s="41">
        <f t="shared" si="58"/>
        <v>638.20407100853788</v>
      </c>
      <c r="G167" s="41">
        <f t="shared" si="59"/>
        <v>396.53249999999997</v>
      </c>
      <c r="H167" s="41" t="str">
        <f t="shared" si="60"/>
        <v>Eligible</v>
      </c>
      <c r="I167" s="41">
        <f t="shared" si="61"/>
        <v>241.67157100853791</v>
      </c>
      <c r="J167" s="52">
        <f t="shared" si="62"/>
        <v>65.010000000000005</v>
      </c>
      <c r="K167" s="5"/>
      <c r="L167" s="5"/>
      <c r="M167" s="1"/>
      <c r="N167" s="5"/>
      <c r="O167" s="5"/>
      <c r="P167" s="5"/>
      <c r="Q167" s="5"/>
      <c r="R167" s="47">
        <f>VLOOKUP(B167,[2]Sheet1!$B$3:$C$15,2,FALSE)</f>
        <v>0.20844688985561477</v>
      </c>
      <c r="S167" s="1"/>
      <c r="T167" s="1"/>
    </row>
    <row r="168" spans="1:20" ht="14.25" thickTop="1" thickBot="1" x14ac:dyDescent="0.25">
      <c r="A168" s="1" t="s">
        <v>220</v>
      </c>
      <c r="B168" s="1" t="s">
        <v>207</v>
      </c>
      <c r="C168" s="41">
        <f>VLOOKUP($A168,'[1]LHA Rates 2020 C19 uprate'!$A$3:$D$172,3,FALSE)</f>
        <v>67.66</v>
      </c>
      <c r="D168" s="41">
        <f>VLOOKUP($A168,'[1]LHA Rates 2020 C19 uprate'!$A$3:$D$172,4,FALSE)</f>
        <v>293.99895776707689</v>
      </c>
      <c r="E168" s="41">
        <v>356.72</v>
      </c>
      <c r="F168" s="41">
        <f t="shared" si="58"/>
        <v>650.71895776707697</v>
      </c>
      <c r="G168" s="41">
        <f t="shared" si="59"/>
        <v>396.53249999999997</v>
      </c>
      <c r="H168" s="41" t="str">
        <f t="shared" si="60"/>
        <v>Eligible</v>
      </c>
      <c r="I168" s="41">
        <f t="shared" si="61"/>
        <v>254.186457767077</v>
      </c>
      <c r="J168" s="52">
        <f t="shared" si="62"/>
        <v>67.66</v>
      </c>
      <c r="K168" s="5"/>
      <c r="L168" s="5"/>
      <c r="M168" s="1"/>
      <c r="N168" s="5"/>
      <c r="O168" s="5"/>
      <c r="P168" s="5"/>
      <c r="Q168" s="5"/>
      <c r="R168" s="47">
        <f>VLOOKUP(B168,[2]Sheet1!$B$3:$C$15,2,FALSE)</f>
        <v>0.20844688985561477</v>
      </c>
      <c r="S168" s="1"/>
      <c r="T168" s="1"/>
    </row>
    <row r="169" spans="1:20" ht="14.25" thickTop="1" thickBot="1" x14ac:dyDescent="0.25">
      <c r="A169" s="1" t="s">
        <v>221</v>
      </c>
      <c r="B169" s="1" t="s">
        <v>207</v>
      </c>
      <c r="C169" s="41">
        <f>VLOOKUP($A169,'[1]LHA Rates 2020 C19 uprate'!$A$3:$D$172,3,FALSE)</f>
        <v>62.14</v>
      </c>
      <c r="D169" s="41">
        <f>VLOOKUP($A169,'[1]LHA Rates 2020 C19 uprate'!$A$3:$D$172,4,FALSE)</f>
        <v>270.01323138702571</v>
      </c>
      <c r="E169" s="41">
        <v>357.72</v>
      </c>
      <c r="F169" s="41">
        <f t="shared" si="58"/>
        <v>627.73323138702574</v>
      </c>
      <c r="G169" s="41">
        <f t="shared" si="59"/>
        <v>396.53249999999997</v>
      </c>
      <c r="H169" s="41" t="str">
        <f t="shared" si="60"/>
        <v>Eligible</v>
      </c>
      <c r="I169" s="41">
        <f t="shared" si="61"/>
        <v>231.20073138702577</v>
      </c>
      <c r="J169" s="52">
        <f t="shared" si="62"/>
        <v>62.14</v>
      </c>
      <c r="K169" s="5"/>
      <c r="L169" s="5"/>
      <c r="M169" s="1"/>
      <c r="N169" s="5"/>
      <c r="O169" s="5"/>
      <c r="P169" s="5"/>
      <c r="Q169" s="5"/>
      <c r="R169" s="47">
        <f>VLOOKUP(B169,[2]Sheet1!$B$3:$C$15,2,FALSE)</f>
        <v>0.20844688985561477</v>
      </c>
      <c r="S169" s="1"/>
      <c r="T169" s="1"/>
    </row>
    <row r="170" spans="1:20" ht="14.25" thickTop="1" thickBot="1" x14ac:dyDescent="0.25">
      <c r="A170" s="1" t="s">
        <v>222</v>
      </c>
      <c r="B170" s="1" t="s">
        <v>207</v>
      </c>
      <c r="C170" s="41">
        <f>VLOOKUP($A170,'[1]LHA Rates 2020 C19 uprate'!$A$3:$D$172,3,FALSE)</f>
        <v>69.040000000000006</v>
      </c>
      <c r="D170" s="41">
        <f>VLOOKUP($A170,'[1]LHA Rates 2020 C19 uprate'!$A$3:$D$172,4,FALSE)</f>
        <v>299.99538936208972</v>
      </c>
      <c r="E170" s="41">
        <v>358.72</v>
      </c>
      <c r="F170" s="41">
        <f t="shared" si="58"/>
        <v>658.71538936208981</v>
      </c>
      <c r="G170" s="41">
        <f t="shared" si="59"/>
        <v>396.53249999999997</v>
      </c>
      <c r="H170" s="41" t="str">
        <f t="shared" si="60"/>
        <v>Eligible</v>
      </c>
      <c r="I170" s="41">
        <f t="shared" si="61"/>
        <v>262.18288936208984</v>
      </c>
      <c r="J170" s="52">
        <f t="shared" si="62"/>
        <v>69.040000000000006</v>
      </c>
      <c r="K170" s="5"/>
      <c r="L170" s="5"/>
      <c r="M170" s="1"/>
      <c r="N170" s="5"/>
      <c r="O170" s="5"/>
      <c r="P170" s="5"/>
      <c r="Q170" s="5"/>
      <c r="R170" s="47">
        <f>VLOOKUP(B170,[2]Sheet1!$B$3:$C$15,2,FALSE)</f>
        <v>0.20844688985561477</v>
      </c>
      <c r="S170" s="1"/>
      <c r="T170" s="1"/>
    </row>
    <row r="171" spans="1:20" ht="14.25" thickTop="1" thickBot="1" x14ac:dyDescent="0.25">
      <c r="A171" s="1" t="s">
        <v>223</v>
      </c>
      <c r="B171" s="1" t="s">
        <v>207</v>
      </c>
      <c r="C171" s="41">
        <f>VLOOKUP($A171,'[1]LHA Rates 2020 C19 uprate'!$A$3:$D$172,3,FALSE)</f>
        <v>69.040000000000006</v>
      </c>
      <c r="D171" s="41">
        <f>VLOOKUP($A171,'[1]LHA Rates 2020 C19 uprate'!$A$3:$D$172,4,FALSE)</f>
        <v>299.99538936208972</v>
      </c>
      <c r="E171" s="41">
        <v>359.72</v>
      </c>
      <c r="F171" s="41">
        <f t="shared" si="58"/>
        <v>659.71538936208981</v>
      </c>
      <c r="G171" s="41">
        <f t="shared" si="59"/>
        <v>396.53249999999997</v>
      </c>
      <c r="H171" s="41" t="str">
        <f t="shared" si="60"/>
        <v>Eligible</v>
      </c>
      <c r="I171" s="41">
        <f t="shared" si="61"/>
        <v>263.18288936208984</v>
      </c>
      <c r="J171" s="52">
        <f t="shared" si="62"/>
        <v>69.040000000000006</v>
      </c>
      <c r="K171" s="5"/>
      <c r="L171" s="5"/>
      <c r="M171" s="1"/>
      <c r="N171" s="5"/>
      <c r="O171" s="5"/>
      <c r="P171" s="5"/>
      <c r="Q171" s="5"/>
      <c r="R171" s="47">
        <f>VLOOKUP(B171,[2]Sheet1!$B$3:$C$15,2,FALSE)</f>
        <v>0.20844688985561477</v>
      </c>
      <c r="S171" s="1"/>
      <c r="T171" s="1"/>
    </row>
    <row r="172" spans="1:20" ht="14.25" thickTop="1" thickBot="1" x14ac:dyDescent="0.25">
      <c r="A172" s="1" t="s">
        <v>224</v>
      </c>
      <c r="B172" s="1" t="s">
        <v>207</v>
      </c>
      <c r="C172" s="41">
        <f>VLOOKUP($A172,'[1]LHA Rates 2020 C19 uprate'!$A$3:$D$172,3,FALSE)</f>
        <v>69.040000000000006</v>
      </c>
      <c r="D172" s="41">
        <f>VLOOKUP($A172,'[1]LHA Rates 2020 C19 uprate'!$A$3:$D$172,4,FALSE)</f>
        <v>299.99538936208972</v>
      </c>
      <c r="E172" s="41">
        <v>360.72</v>
      </c>
      <c r="F172" s="41">
        <f t="shared" si="58"/>
        <v>660.71538936208981</v>
      </c>
      <c r="G172" s="41">
        <f t="shared" si="59"/>
        <v>396.53249999999997</v>
      </c>
      <c r="H172" s="41" t="str">
        <f t="shared" si="60"/>
        <v>Eligible</v>
      </c>
      <c r="I172" s="41">
        <f t="shared" si="61"/>
        <v>264.18288936208984</v>
      </c>
      <c r="J172" s="52">
        <f t="shared" si="62"/>
        <v>69.040000000000006</v>
      </c>
      <c r="K172" s="5"/>
      <c r="L172" s="5"/>
      <c r="M172" s="1"/>
      <c r="N172" s="5"/>
      <c r="O172" s="5"/>
      <c r="P172" s="5"/>
      <c r="Q172" s="5"/>
      <c r="R172" s="47">
        <f>VLOOKUP(B172,[2]Sheet1!$B$3:$C$15,2,FALSE)</f>
        <v>0.20844688985561477</v>
      </c>
      <c r="S172" s="1"/>
      <c r="T172" s="1"/>
    </row>
    <row r="173" spans="1:20" ht="14.25" thickTop="1" thickBot="1" x14ac:dyDescent="0.25">
      <c r="A173" s="48" t="s">
        <v>225</v>
      </c>
      <c r="B173" s="48" t="s">
        <v>226</v>
      </c>
      <c r="C173" s="41">
        <f>VLOOKUP($A173,'[1]LHA Rates 2020 C19 uprate'!$A$3:$D$195,3,FALSE)</f>
        <v>54</v>
      </c>
      <c r="D173" s="41">
        <f>VLOOKUP($A173,'[1]LHA Rates 2020 C19 uprate'!$A$3:$D$195,4,FALSE)</f>
        <v>234.64297545702266</v>
      </c>
      <c r="E173" s="41">
        <v>361.72</v>
      </c>
      <c r="F173" s="41">
        <f t="shared" si="58"/>
        <v>596.36297545702269</v>
      </c>
      <c r="G173" s="41">
        <f t="shared" si="59"/>
        <v>396.53249999999997</v>
      </c>
      <c r="H173" s="41" t="str">
        <f t="shared" si="60"/>
        <v>Eligible</v>
      </c>
      <c r="I173" s="41">
        <f t="shared" si="61"/>
        <v>199.83047545702271</v>
      </c>
      <c r="J173" s="52">
        <f t="shared" si="62"/>
        <v>54</v>
      </c>
      <c r="K173" s="5"/>
      <c r="L173" s="5"/>
      <c r="M173" s="1"/>
      <c r="N173" s="5"/>
      <c r="O173" s="5"/>
      <c r="P173" s="5"/>
      <c r="Q173" s="5"/>
      <c r="R173" s="47">
        <f>VLOOKUP(B173,[2]Sheet1!$B$3:$C$15,2,FALSE)</f>
        <v>0.23439670405125629</v>
      </c>
      <c r="S173" s="1"/>
      <c r="T173" s="1"/>
    </row>
    <row r="174" spans="1:20" ht="14.25" thickTop="1" thickBot="1" x14ac:dyDescent="0.25">
      <c r="A174" s="48" t="s">
        <v>227</v>
      </c>
      <c r="B174" s="48" t="s">
        <v>226</v>
      </c>
      <c r="C174" s="41">
        <f>VLOOKUP($A174,'[1]LHA Rates 2020 C19 uprate'!$A$3:$D$195,3,FALSE)</f>
        <v>52.5</v>
      </c>
      <c r="D174" s="41">
        <f>VLOOKUP($A174,'[1]LHA Rates 2020 C19 uprate'!$A$3:$D$195,4,FALSE)</f>
        <v>228.12511502766091</v>
      </c>
      <c r="E174" s="41">
        <v>362.72</v>
      </c>
      <c r="F174" s="41">
        <f t="shared" si="58"/>
        <v>590.845115027661</v>
      </c>
      <c r="G174" s="41">
        <f t="shared" si="59"/>
        <v>396.53249999999997</v>
      </c>
      <c r="H174" s="41" t="str">
        <f t="shared" si="60"/>
        <v>Eligible</v>
      </c>
      <c r="I174" s="41">
        <f t="shared" si="61"/>
        <v>194.31261502766102</v>
      </c>
      <c r="J174" s="52">
        <f t="shared" si="62"/>
        <v>52.5</v>
      </c>
      <c r="K174" s="5"/>
      <c r="L174" s="5"/>
      <c r="M174" s="1"/>
      <c r="N174" s="5"/>
      <c r="O174" s="5"/>
      <c r="P174" s="5"/>
      <c r="Q174" s="5"/>
      <c r="R174" s="47">
        <f>VLOOKUP(B174,[2]Sheet1!$B$3:$C$15,2,FALSE)</f>
        <v>0.23439670405125629</v>
      </c>
      <c r="S174" s="1"/>
      <c r="T174" s="1"/>
    </row>
    <row r="175" spans="1:20" ht="14.25" thickTop="1" thickBot="1" x14ac:dyDescent="0.25">
      <c r="A175" s="48" t="s">
        <v>228</v>
      </c>
      <c r="B175" s="48" t="s">
        <v>226</v>
      </c>
      <c r="C175" s="41">
        <f>VLOOKUP($A175,'[1]LHA Rates 2020 C19 uprate'!$A$3:$D$195,3,FALSE)</f>
        <v>58.68</v>
      </c>
      <c r="D175" s="41">
        <f>VLOOKUP($A175,'[1]LHA Rates 2020 C19 uprate'!$A$3:$D$195,4,FALSE)</f>
        <v>254.97869999663126</v>
      </c>
      <c r="E175" s="41">
        <v>363.72</v>
      </c>
      <c r="F175" s="41">
        <f t="shared" si="58"/>
        <v>618.69869999663126</v>
      </c>
      <c r="G175" s="41">
        <f t="shared" si="59"/>
        <v>396.53249999999997</v>
      </c>
      <c r="H175" s="41" t="str">
        <f t="shared" si="60"/>
        <v>Eligible</v>
      </c>
      <c r="I175" s="41">
        <f t="shared" si="61"/>
        <v>222.16619999663129</v>
      </c>
      <c r="J175" s="52">
        <f t="shared" si="62"/>
        <v>58.68</v>
      </c>
      <c r="K175" s="5"/>
      <c r="L175" s="5"/>
      <c r="M175" s="1"/>
      <c r="N175" s="5"/>
      <c r="O175" s="5"/>
      <c r="P175" s="5"/>
      <c r="Q175" s="5"/>
      <c r="R175" s="47">
        <f>VLOOKUP(B175,[2]Sheet1!$B$3:$C$15,2,FALSE)</f>
        <v>0.23439670405125629</v>
      </c>
      <c r="S175" s="1"/>
      <c r="T175" s="1"/>
    </row>
    <row r="176" spans="1:20" ht="14.25" thickTop="1" thickBot="1" x14ac:dyDescent="0.25">
      <c r="A176" s="48" t="s">
        <v>229</v>
      </c>
      <c r="B176" s="48" t="s">
        <v>226</v>
      </c>
      <c r="C176" s="41">
        <f>VLOOKUP($A176,'[1]LHA Rates 2020 C19 uprate'!$A$3:$D$195,3,FALSE)</f>
        <v>75.95</v>
      </c>
      <c r="D176" s="41">
        <f>VLOOKUP($A176,'[1]LHA Rates 2020 C19 uprate'!$A$3:$D$195,4,FALSE)</f>
        <v>330.02099974001612</v>
      </c>
      <c r="E176" s="41">
        <v>364.72</v>
      </c>
      <c r="F176" s="41">
        <f t="shared" si="58"/>
        <v>694.74099974001615</v>
      </c>
      <c r="G176" s="41">
        <f t="shared" si="59"/>
        <v>396.53249999999997</v>
      </c>
      <c r="H176" s="41" t="str">
        <f t="shared" si="60"/>
        <v>Eligible</v>
      </c>
      <c r="I176" s="41">
        <f t="shared" si="61"/>
        <v>298.20849974001618</v>
      </c>
      <c r="J176" s="52">
        <f t="shared" si="62"/>
        <v>75.95</v>
      </c>
      <c r="K176" s="5"/>
      <c r="L176" s="5"/>
      <c r="M176" s="1"/>
      <c r="N176" s="5"/>
      <c r="O176" s="5"/>
      <c r="P176" s="5"/>
      <c r="Q176" s="5"/>
      <c r="R176" s="47">
        <f>VLOOKUP(B176,[2]Sheet1!$B$3:$C$15,2,FALSE)</f>
        <v>0.23439670405125629</v>
      </c>
      <c r="S176" s="1"/>
      <c r="T176" s="1"/>
    </row>
    <row r="177" spans="1:20" ht="14.25" thickTop="1" thickBot="1" x14ac:dyDescent="0.25">
      <c r="A177" s="48" t="s">
        <v>230</v>
      </c>
      <c r="B177" s="48" t="s">
        <v>226</v>
      </c>
      <c r="C177" s="41">
        <f>VLOOKUP($A177,'[1]LHA Rates 2020 C19 uprate'!$A$3:$D$195,3,FALSE)</f>
        <v>71.11</v>
      </c>
      <c r="D177" s="41">
        <f>VLOOKUP($A177,'[1]LHA Rates 2020 C19 uprate'!$A$3:$D$195,4,FALSE)</f>
        <v>308.99003675460887</v>
      </c>
      <c r="E177" s="41">
        <v>365.72</v>
      </c>
      <c r="F177" s="41">
        <f t="shared" si="58"/>
        <v>674.71003675460884</v>
      </c>
      <c r="G177" s="41">
        <f t="shared" si="59"/>
        <v>396.53249999999997</v>
      </c>
      <c r="H177" s="41" t="str">
        <f t="shared" si="60"/>
        <v>Eligible</v>
      </c>
      <c r="I177" s="41">
        <f t="shared" si="61"/>
        <v>278.17753675460887</v>
      </c>
      <c r="J177" s="52">
        <f t="shared" si="62"/>
        <v>71.11</v>
      </c>
      <c r="K177" s="5"/>
      <c r="L177" s="5"/>
      <c r="M177" s="1"/>
      <c r="N177" s="5"/>
      <c r="O177" s="5"/>
      <c r="P177" s="5"/>
      <c r="Q177" s="5"/>
      <c r="R177" s="47">
        <f>VLOOKUP(B177,[2]Sheet1!$B$3:$C$15,2,FALSE)</f>
        <v>0.23439670405125629</v>
      </c>
      <c r="S177" s="1"/>
      <c r="T177" s="1"/>
    </row>
    <row r="178" spans="1:20" ht="14.25" thickTop="1" thickBot="1" x14ac:dyDescent="0.25">
      <c r="A178" s="48" t="s">
        <v>231</v>
      </c>
      <c r="B178" s="48" t="s">
        <v>226</v>
      </c>
      <c r="C178" s="41">
        <f>VLOOKUP($A178,'[1]LHA Rates 2020 C19 uprate'!$A$3:$D$195,3,FALSE)</f>
        <v>62.71</v>
      </c>
      <c r="D178" s="41">
        <f>VLOOKUP($A178,'[1]LHA Rates 2020 C19 uprate'!$A$3:$D$195,4,FALSE)</f>
        <v>272.49001835018316</v>
      </c>
      <c r="E178" s="41">
        <v>366.72</v>
      </c>
      <c r="F178" s="41">
        <f t="shared" si="58"/>
        <v>639.21001835018319</v>
      </c>
      <c r="G178" s="41">
        <f t="shared" si="59"/>
        <v>396.53249999999997</v>
      </c>
      <c r="H178" s="41" t="str">
        <f t="shared" si="60"/>
        <v>Eligible</v>
      </c>
      <c r="I178" s="41">
        <f t="shared" si="61"/>
        <v>242.67751835018322</v>
      </c>
      <c r="J178" s="52">
        <f t="shared" si="62"/>
        <v>62.71</v>
      </c>
      <c r="K178" s="5"/>
      <c r="L178" s="5"/>
      <c r="M178" s="1"/>
      <c r="N178" s="5"/>
      <c r="O178" s="5"/>
      <c r="P178" s="5"/>
      <c r="Q178" s="5"/>
      <c r="R178" s="47">
        <f>VLOOKUP(B178,[2]Sheet1!$B$3:$C$15,2,FALSE)</f>
        <v>0.23439670405125629</v>
      </c>
      <c r="S178" s="1"/>
      <c r="T178" s="1"/>
    </row>
    <row r="179" spans="1:20" ht="14.25" thickTop="1" thickBot="1" x14ac:dyDescent="0.25">
      <c r="A179" s="48" t="s">
        <v>232</v>
      </c>
      <c r="B179" s="48" t="s">
        <v>226</v>
      </c>
      <c r="C179" s="41">
        <f>VLOOKUP($A179,'[1]LHA Rates 2020 C19 uprate'!$A$3:$D$195,3,FALSE)</f>
        <v>62.5</v>
      </c>
      <c r="D179" s="41">
        <f>VLOOKUP($A179,'[1]LHA Rates 2020 C19 uprate'!$A$3:$D$195,4,FALSE)</f>
        <v>271.5775178900725</v>
      </c>
      <c r="E179" s="41">
        <v>367.72</v>
      </c>
      <c r="F179" s="41">
        <f t="shared" si="58"/>
        <v>639.29751789007253</v>
      </c>
      <c r="G179" s="41">
        <f t="shared" si="59"/>
        <v>396.53249999999997</v>
      </c>
      <c r="H179" s="41" t="str">
        <f t="shared" si="60"/>
        <v>Eligible</v>
      </c>
      <c r="I179" s="41">
        <f t="shared" si="61"/>
        <v>242.76501789007256</v>
      </c>
      <c r="J179" s="52">
        <f t="shared" si="62"/>
        <v>62.5</v>
      </c>
      <c r="K179" s="5"/>
      <c r="L179" s="5"/>
      <c r="M179" s="1"/>
      <c r="N179" s="5"/>
      <c r="O179" s="5"/>
      <c r="P179" s="5"/>
      <c r="Q179" s="5"/>
      <c r="R179" s="47">
        <f>VLOOKUP(B179,[2]Sheet1!$B$3:$C$15,2,FALSE)</f>
        <v>0.23439670405125629</v>
      </c>
      <c r="S179" s="1"/>
      <c r="T179" s="1"/>
    </row>
    <row r="180" spans="1:20" ht="14.25" thickTop="1" thickBot="1" x14ac:dyDescent="0.25">
      <c r="A180" s="48" t="s">
        <v>233</v>
      </c>
      <c r="B180" s="48" t="s">
        <v>226</v>
      </c>
      <c r="C180" s="41">
        <f>VLOOKUP($A180,'[1]LHA Rates 2020 C19 uprate'!$A$3:$D$195,3,FALSE)</f>
        <v>87.5</v>
      </c>
      <c r="D180" s="41">
        <f>VLOOKUP($A180,'[1]LHA Rates 2020 C19 uprate'!$A$3:$D$195,4,FALSE)</f>
        <v>380.2085250461015</v>
      </c>
      <c r="E180" s="41">
        <v>368.72</v>
      </c>
      <c r="F180" s="41">
        <f t="shared" si="58"/>
        <v>748.92852504610153</v>
      </c>
      <c r="G180" s="41">
        <f t="shared" si="59"/>
        <v>396.53249999999997</v>
      </c>
      <c r="H180" s="41" t="str">
        <f t="shared" si="60"/>
        <v>Eligible</v>
      </c>
      <c r="I180" s="41">
        <f t="shared" si="61"/>
        <v>352.39602504610156</v>
      </c>
      <c r="J180" s="52">
        <f t="shared" si="62"/>
        <v>87.5</v>
      </c>
      <c r="K180" s="5"/>
      <c r="L180" s="5"/>
      <c r="M180" s="1"/>
      <c r="N180" s="5"/>
      <c r="O180" s="5"/>
      <c r="P180" s="5"/>
      <c r="Q180" s="5"/>
      <c r="R180" s="47">
        <f>VLOOKUP(B180,[2]Sheet1!$B$3:$C$15,2,FALSE)</f>
        <v>0.23439670405125629</v>
      </c>
      <c r="S180" s="1"/>
      <c r="T180" s="1"/>
    </row>
    <row r="181" spans="1:20" ht="14.25" thickTop="1" thickBot="1" x14ac:dyDescent="0.25">
      <c r="A181" s="48" t="s">
        <v>234</v>
      </c>
      <c r="B181" s="48" t="s">
        <v>226</v>
      </c>
      <c r="C181" s="41">
        <f>VLOOKUP($A181,'[1]LHA Rates 2020 C19 uprate'!$A$3:$D$195,3,FALSE)</f>
        <v>54</v>
      </c>
      <c r="D181" s="41">
        <f>VLOOKUP($A181,'[1]LHA Rates 2020 C19 uprate'!$A$3:$D$195,4,FALSE)</f>
        <v>234.64297545702266</v>
      </c>
      <c r="E181" s="41">
        <v>369.72</v>
      </c>
      <c r="F181" s="41">
        <f t="shared" si="58"/>
        <v>604.36297545702269</v>
      </c>
      <c r="G181" s="41">
        <f t="shared" si="59"/>
        <v>396.53249999999997</v>
      </c>
      <c r="H181" s="41" t="str">
        <f t="shared" si="60"/>
        <v>Eligible</v>
      </c>
      <c r="I181" s="41">
        <f t="shared" si="61"/>
        <v>207.83047545702271</v>
      </c>
      <c r="J181" s="52">
        <f t="shared" si="62"/>
        <v>54</v>
      </c>
      <c r="K181" s="5"/>
      <c r="L181" s="5"/>
      <c r="M181" s="1"/>
      <c r="N181" s="5"/>
      <c r="O181" s="5"/>
      <c r="P181" s="5"/>
      <c r="Q181" s="5"/>
      <c r="R181" s="47">
        <f>VLOOKUP(B181,[2]Sheet1!$B$3:$C$15,2,FALSE)</f>
        <v>0.23439670405125629</v>
      </c>
      <c r="S181" s="1"/>
      <c r="T181" s="1"/>
    </row>
    <row r="182" spans="1:20" ht="14.25" thickTop="1" thickBot="1" x14ac:dyDescent="0.25">
      <c r="A182" s="48" t="s">
        <v>235</v>
      </c>
      <c r="B182" s="48" t="s">
        <v>226</v>
      </c>
      <c r="C182" s="41">
        <f>VLOOKUP($A182,'[1]LHA Rates 2020 C19 uprate'!$A$3:$D$195,3,FALSE)</f>
        <v>75.95</v>
      </c>
      <c r="D182" s="41">
        <f>VLOOKUP($A182,'[1]LHA Rates 2020 C19 uprate'!$A$3:$D$195,4,FALSE)</f>
        <v>330.02099974001612</v>
      </c>
      <c r="E182" s="41">
        <v>370.72</v>
      </c>
      <c r="F182" s="41">
        <f t="shared" si="58"/>
        <v>700.74099974001615</v>
      </c>
      <c r="G182" s="41">
        <f t="shared" si="59"/>
        <v>396.53249999999997</v>
      </c>
      <c r="H182" s="41" t="str">
        <f t="shared" si="60"/>
        <v>Eligible</v>
      </c>
      <c r="I182" s="41">
        <f t="shared" si="61"/>
        <v>304.20849974001618</v>
      </c>
      <c r="J182" s="52">
        <f t="shared" si="62"/>
        <v>75.95</v>
      </c>
      <c r="K182" s="5"/>
      <c r="L182" s="5"/>
      <c r="M182" s="1"/>
      <c r="N182" s="5"/>
      <c r="O182" s="5"/>
      <c r="P182" s="5"/>
      <c r="Q182" s="5"/>
      <c r="R182" s="47">
        <f>VLOOKUP(B182,[2]Sheet1!$B$3:$C$15,2,FALSE)</f>
        <v>0.23439670405125629</v>
      </c>
      <c r="S182" s="1"/>
      <c r="T182" s="1"/>
    </row>
    <row r="183" spans="1:20" ht="14.25" thickTop="1" thickBot="1" x14ac:dyDescent="0.25">
      <c r="A183" s="48" t="s">
        <v>236</v>
      </c>
      <c r="B183" s="48" t="s">
        <v>226</v>
      </c>
      <c r="C183" s="41">
        <f>VLOOKUP($A183,'[1]LHA Rates 2020 C19 uprate'!$A$3:$D$195,3,FALSE)</f>
        <v>62.5</v>
      </c>
      <c r="D183" s="41">
        <f>VLOOKUP($A183,'[1]LHA Rates 2020 C19 uprate'!$A$3:$D$195,4,FALSE)</f>
        <v>271.5775178900725</v>
      </c>
      <c r="E183" s="41">
        <v>371.72</v>
      </c>
      <c r="F183" s="41">
        <f t="shared" si="58"/>
        <v>643.29751789007253</v>
      </c>
      <c r="G183" s="41">
        <f t="shared" si="59"/>
        <v>396.53249999999997</v>
      </c>
      <c r="H183" s="41" t="str">
        <f t="shared" si="60"/>
        <v>Eligible</v>
      </c>
      <c r="I183" s="41">
        <f t="shared" si="61"/>
        <v>246.76501789007256</v>
      </c>
      <c r="J183" s="52">
        <f t="shared" si="62"/>
        <v>62.5</v>
      </c>
      <c r="K183" s="5"/>
      <c r="L183" s="5"/>
      <c r="M183" s="1"/>
      <c r="N183" s="5"/>
      <c r="O183" s="5"/>
      <c r="P183" s="5"/>
      <c r="Q183" s="5"/>
      <c r="R183" s="47">
        <f>VLOOKUP(B183,[2]Sheet1!$B$3:$C$15,2,FALSE)</f>
        <v>0.23439670405125629</v>
      </c>
      <c r="S183" s="1"/>
      <c r="T183" s="1"/>
    </row>
    <row r="184" spans="1:20" ht="14.25" thickTop="1" thickBot="1" x14ac:dyDescent="0.25">
      <c r="A184" s="48" t="s">
        <v>237</v>
      </c>
      <c r="B184" s="48" t="s">
        <v>226</v>
      </c>
      <c r="C184" s="41">
        <f>VLOOKUP($A184,'[1]LHA Rates 2020 C19 uprate'!$A$3:$D$195,3,FALSE)</f>
        <v>75.95</v>
      </c>
      <c r="D184" s="41">
        <f>VLOOKUP($A184,'[1]LHA Rates 2020 C19 uprate'!$A$3:$D$195,4,FALSE)</f>
        <v>330.02099974001612</v>
      </c>
      <c r="E184" s="41">
        <v>372.72</v>
      </c>
      <c r="F184" s="41">
        <f t="shared" si="58"/>
        <v>702.74099974001615</v>
      </c>
      <c r="G184" s="41">
        <f t="shared" si="59"/>
        <v>396.53249999999997</v>
      </c>
      <c r="H184" s="41" t="str">
        <f t="shared" si="60"/>
        <v>Eligible</v>
      </c>
      <c r="I184" s="41">
        <f t="shared" si="61"/>
        <v>306.20849974001618</v>
      </c>
      <c r="J184" s="52">
        <f t="shared" si="62"/>
        <v>75.95</v>
      </c>
      <c r="K184" s="5"/>
      <c r="L184" s="5"/>
      <c r="M184" s="1"/>
      <c r="N184" s="5"/>
      <c r="O184" s="5"/>
      <c r="P184" s="5"/>
      <c r="Q184" s="5"/>
      <c r="R184" s="47">
        <f>VLOOKUP(B184,[2]Sheet1!$B$3:$C$15,2,FALSE)</f>
        <v>0.23439670405125629</v>
      </c>
      <c r="S184" s="1"/>
      <c r="T184" s="1"/>
    </row>
    <row r="185" spans="1:20" ht="14.25" thickTop="1" thickBot="1" x14ac:dyDescent="0.25">
      <c r="A185" s="48" t="s">
        <v>238</v>
      </c>
      <c r="B185" s="48" t="s">
        <v>226</v>
      </c>
      <c r="C185" s="41">
        <f>VLOOKUP($A185,'[1]LHA Rates 2020 C19 uprate'!$A$3:$D$195,3,FALSE)</f>
        <v>58.95</v>
      </c>
      <c r="D185" s="41">
        <f>VLOOKUP($A185,'[1]LHA Rates 2020 C19 uprate'!$A$3:$D$195,4,FALSE)</f>
        <v>256.15191487391638</v>
      </c>
      <c r="E185" s="41">
        <v>373.72</v>
      </c>
      <c r="F185" s="41">
        <f t="shared" si="58"/>
        <v>629.87191487391647</v>
      </c>
      <c r="G185" s="41">
        <f t="shared" si="59"/>
        <v>396.53249999999997</v>
      </c>
      <c r="H185" s="41" t="str">
        <f t="shared" si="60"/>
        <v>Eligible</v>
      </c>
      <c r="I185" s="41">
        <f t="shared" si="61"/>
        <v>233.3394148739165</v>
      </c>
      <c r="J185" s="52">
        <f t="shared" si="62"/>
        <v>58.95</v>
      </c>
      <c r="K185" s="5"/>
      <c r="L185" s="5"/>
      <c r="M185" s="1"/>
      <c r="N185" s="5"/>
      <c r="O185" s="5"/>
      <c r="P185" s="5"/>
      <c r="Q185" s="5"/>
      <c r="R185" s="47">
        <f>VLOOKUP(B185,[2]Sheet1!$B$3:$C$15,2,FALSE)</f>
        <v>0.23439670405125629</v>
      </c>
      <c r="S185" s="1"/>
      <c r="T185" s="1"/>
    </row>
    <row r="186" spans="1:20" ht="14.25" thickTop="1" thickBot="1" x14ac:dyDescent="0.25">
      <c r="A186" s="48" t="s">
        <v>239</v>
      </c>
      <c r="B186" s="48" t="s">
        <v>226</v>
      </c>
      <c r="C186" s="41">
        <f>VLOOKUP($A186,'[1]LHA Rates 2020 C19 uprate'!$A$3:$D$195,3,FALSE)</f>
        <v>52.5</v>
      </c>
      <c r="D186" s="41">
        <f>VLOOKUP($A186,'[1]LHA Rates 2020 C19 uprate'!$A$3:$D$195,4,FALSE)</f>
        <v>228.12511502766091</v>
      </c>
      <c r="E186" s="41">
        <v>374.72</v>
      </c>
      <c r="F186" s="41">
        <f t="shared" si="58"/>
        <v>602.845115027661</v>
      </c>
      <c r="G186" s="41">
        <f t="shared" si="59"/>
        <v>396.53249999999997</v>
      </c>
      <c r="H186" s="41" t="str">
        <f t="shared" si="60"/>
        <v>Eligible</v>
      </c>
      <c r="I186" s="41">
        <f t="shared" si="61"/>
        <v>206.31261502766102</v>
      </c>
      <c r="J186" s="52">
        <f t="shared" si="62"/>
        <v>52.5</v>
      </c>
      <c r="K186" s="5"/>
      <c r="L186" s="5"/>
      <c r="M186" s="1"/>
      <c r="N186" s="5"/>
      <c r="O186" s="5"/>
      <c r="P186" s="5"/>
      <c r="Q186" s="5"/>
      <c r="R186" s="47">
        <f>VLOOKUP(B186,[2]Sheet1!$B$3:$C$15,2,FALSE)</f>
        <v>0.23439670405125629</v>
      </c>
      <c r="S186" s="1"/>
      <c r="T186" s="1"/>
    </row>
    <row r="187" spans="1:20" ht="14.25" thickTop="1" thickBot="1" x14ac:dyDescent="0.25">
      <c r="A187" s="48" t="s">
        <v>240</v>
      </c>
      <c r="B187" s="48" t="s">
        <v>226</v>
      </c>
      <c r="C187" s="41">
        <f>VLOOKUP($A187,'[1]LHA Rates 2020 C19 uprate'!$A$3:$D$195,3,FALSE)</f>
        <v>75</v>
      </c>
      <c r="D187" s="41">
        <f>VLOOKUP($A187,'[1]LHA Rates 2020 C19 uprate'!$A$3:$D$195,4,FALSE)</f>
        <v>325.893021468087</v>
      </c>
      <c r="E187" s="41">
        <v>375.72</v>
      </c>
      <c r="F187" s="41">
        <f t="shared" si="58"/>
        <v>701.61302146808703</v>
      </c>
      <c r="G187" s="41">
        <f t="shared" si="59"/>
        <v>396.53249999999997</v>
      </c>
      <c r="H187" s="41" t="str">
        <f t="shared" si="60"/>
        <v>Eligible</v>
      </c>
      <c r="I187" s="41">
        <f t="shared" si="61"/>
        <v>305.08052146808706</v>
      </c>
      <c r="J187" s="52">
        <f t="shared" si="62"/>
        <v>75</v>
      </c>
      <c r="K187" s="5"/>
      <c r="L187" s="5"/>
      <c r="M187" s="1"/>
      <c r="N187" s="5"/>
      <c r="O187" s="5"/>
      <c r="P187" s="5"/>
      <c r="Q187" s="5"/>
      <c r="R187" s="47">
        <f>VLOOKUP(B187,[2]Sheet1!$B$3:$C$15,2,FALSE)</f>
        <v>0.23439670405125629</v>
      </c>
      <c r="S187" s="1"/>
      <c r="T187" s="1"/>
    </row>
    <row r="188" spans="1:20" ht="14.25" thickTop="1" thickBot="1" x14ac:dyDescent="0.25">
      <c r="A188" s="48" t="s">
        <v>241</v>
      </c>
      <c r="B188" s="48" t="s">
        <v>226</v>
      </c>
      <c r="C188" s="41">
        <f>VLOOKUP($A188,'[1]LHA Rates 2020 C19 uprate'!$A$3:$D$195,3,FALSE)</f>
        <v>60</v>
      </c>
      <c r="D188" s="41">
        <f>VLOOKUP($A188,'[1]LHA Rates 2020 C19 uprate'!$A$3:$D$195,4,FALSE)</f>
        <v>260.71441717446959</v>
      </c>
      <c r="E188" s="41">
        <v>376.72</v>
      </c>
      <c r="F188" s="41">
        <f t="shared" si="58"/>
        <v>637.43441717446967</v>
      </c>
      <c r="G188" s="41">
        <f t="shared" si="59"/>
        <v>396.53249999999997</v>
      </c>
      <c r="H188" s="41" t="str">
        <f t="shared" si="60"/>
        <v>Eligible</v>
      </c>
      <c r="I188" s="41">
        <f t="shared" si="61"/>
        <v>240.9019171744697</v>
      </c>
      <c r="J188" s="52">
        <f t="shared" si="62"/>
        <v>60</v>
      </c>
      <c r="K188" s="5"/>
      <c r="L188" s="5"/>
      <c r="M188" s="1"/>
      <c r="N188" s="5"/>
      <c r="O188" s="5"/>
      <c r="P188" s="5"/>
      <c r="Q188" s="5"/>
      <c r="R188" s="47">
        <f>VLOOKUP(B188,[2]Sheet1!$B$3:$C$15,2,FALSE)</f>
        <v>0.23439670405125629</v>
      </c>
      <c r="S188" s="1"/>
      <c r="T188" s="1"/>
    </row>
    <row r="189" spans="1:20" ht="14.25" thickTop="1" thickBot="1" x14ac:dyDescent="0.25">
      <c r="A189" s="48" t="s">
        <v>242</v>
      </c>
      <c r="B189" s="48" t="s">
        <v>226</v>
      </c>
      <c r="C189" s="41">
        <f>VLOOKUP($A189,'[1]LHA Rates 2020 C19 uprate'!$A$3:$D$195,3,FALSE)</f>
        <v>58.95</v>
      </c>
      <c r="D189" s="41">
        <f>VLOOKUP($A189,'[1]LHA Rates 2020 C19 uprate'!$A$3:$D$195,4,FALSE)</f>
        <v>256.15191487391638</v>
      </c>
      <c r="E189" s="41">
        <v>377.72</v>
      </c>
      <c r="F189" s="41">
        <f t="shared" si="58"/>
        <v>633.87191487391647</v>
      </c>
      <c r="G189" s="41">
        <f t="shared" si="59"/>
        <v>396.53249999999997</v>
      </c>
      <c r="H189" s="41" t="str">
        <f t="shared" si="60"/>
        <v>Eligible</v>
      </c>
      <c r="I189" s="41">
        <f t="shared" si="61"/>
        <v>237.3394148739165</v>
      </c>
      <c r="J189" s="52">
        <f t="shared" si="62"/>
        <v>58.95</v>
      </c>
      <c r="K189" s="5"/>
      <c r="L189" s="5"/>
      <c r="M189" s="1"/>
      <c r="N189" s="5"/>
      <c r="O189" s="5"/>
      <c r="P189" s="5"/>
      <c r="Q189" s="5"/>
      <c r="R189" s="47">
        <f>VLOOKUP(B189,[2]Sheet1!$B$3:$C$15,2,FALSE)</f>
        <v>0.23439670405125629</v>
      </c>
      <c r="S189" s="1"/>
      <c r="T189" s="1"/>
    </row>
    <row r="190" spans="1:20" ht="14.25" thickTop="1" thickBot="1" x14ac:dyDescent="0.25">
      <c r="A190" s="48" t="s">
        <v>243</v>
      </c>
      <c r="B190" s="48" t="s">
        <v>226</v>
      </c>
      <c r="C190" s="41">
        <f>VLOOKUP($A190,'[1]LHA Rates 2020 C19 uprate'!$A$3:$D$195,3,FALSE)</f>
        <v>62.5</v>
      </c>
      <c r="D190" s="41">
        <f>VLOOKUP($A190,'[1]LHA Rates 2020 C19 uprate'!$A$3:$D$195,4,FALSE)</f>
        <v>271.5775178900725</v>
      </c>
      <c r="E190" s="41">
        <v>378.72</v>
      </c>
      <c r="F190" s="41">
        <f t="shared" si="58"/>
        <v>650.29751789007253</v>
      </c>
      <c r="G190" s="41">
        <f t="shared" si="59"/>
        <v>396.53249999999997</v>
      </c>
      <c r="H190" s="41" t="str">
        <f t="shared" si="60"/>
        <v>Eligible</v>
      </c>
      <c r="I190" s="41">
        <f t="shared" si="61"/>
        <v>253.76501789007256</v>
      </c>
      <c r="J190" s="52">
        <f t="shared" si="62"/>
        <v>62.5</v>
      </c>
      <c r="K190" s="5"/>
      <c r="L190" s="5"/>
      <c r="M190" s="1"/>
      <c r="N190" s="5"/>
      <c r="O190" s="5"/>
      <c r="P190" s="5"/>
      <c r="Q190" s="5"/>
      <c r="R190" s="47">
        <f>VLOOKUP(B190,[2]Sheet1!$B$3:$C$15,2,FALSE)</f>
        <v>0.23439670405125629</v>
      </c>
      <c r="S190" s="1"/>
      <c r="T190" s="1"/>
    </row>
    <row r="191" spans="1:20" ht="14.25" thickTop="1" thickBot="1" x14ac:dyDescent="0.25">
      <c r="A191" s="48" t="s">
        <v>244</v>
      </c>
      <c r="B191" s="48" t="s">
        <v>226</v>
      </c>
      <c r="C191" s="41">
        <f>VLOOKUP($A191,'[1]LHA Rates 2020 C19 uprate'!$A$3:$D$195,3,FALSE)</f>
        <v>54</v>
      </c>
      <c r="D191" s="41">
        <f>VLOOKUP($A191,'[1]LHA Rates 2020 C19 uprate'!$A$3:$D$195,4,FALSE)</f>
        <v>234.64297545702266</v>
      </c>
      <c r="E191" s="41">
        <v>379.72</v>
      </c>
      <c r="F191" s="41">
        <f t="shared" si="58"/>
        <v>614.36297545702269</v>
      </c>
      <c r="G191" s="41">
        <f t="shared" si="59"/>
        <v>396.53249999999997</v>
      </c>
      <c r="H191" s="41" t="str">
        <f t="shared" si="60"/>
        <v>Eligible</v>
      </c>
      <c r="I191" s="41">
        <f t="shared" si="61"/>
        <v>217.83047545702271</v>
      </c>
      <c r="J191" s="52">
        <f t="shared" si="62"/>
        <v>54</v>
      </c>
      <c r="K191" s="5"/>
      <c r="L191" s="5"/>
      <c r="M191" s="1"/>
      <c r="N191" s="5"/>
      <c r="O191" s="5"/>
      <c r="P191" s="5"/>
      <c r="Q191" s="5"/>
      <c r="R191" s="47">
        <f>VLOOKUP(B191,[2]Sheet1!$B$3:$C$15,2,FALSE)</f>
        <v>0.23439670405125629</v>
      </c>
      <c r="S191" s="1"/>
      <c r="T191" s="1"/>
    </row>
    <row r="192" spans="1:20" ht="14.25" thickTop="1" thickBot="1" x14ac:dyDescent="0.25">
      <c r="A192" s="48" t="s">
        <v>245</v>
      </c>
      <c r="B192" s="48" t="s">
        <v>226</v>
      </c>
      <c r="C192" s="41">
        <f>VLOOKUP($A192,'[1]LHA Rates 2020 C19 uprate'!$A$3:$D$195,3,FALSE)</f>
        <v>54</v>
      </c>
      <c r="D192" s="41">
        <f>VLOOKUP($A192,'[1]LHA Rates 2020 C19 uprate'!$A$3:$D$195,4,FALSE)</f>
        <v>234.64297545702266</v>
      </c>
      <c r="E192" s="41">
        <v>380.72</v>
      </c>
      <c r="F192" s="41">
        <f t="shared" si="58"/>
        <v>615.36297545702269</v>
      </c>
      <c r="G192" s="41">
        <f t="shared" si="59"/>
        <v>396.53249999999997</v>
      </c>
      <c r="H192" s="41" t="str">
        <f t="shared" si="60"/>
        <v>Eligible</v>
      </c>
      <c r="I192" s="41">
        <f t="shared" si="61"/>
        <v>218.83047545702271</v>
      </c>
      <c r="J192" s="52">
        <f t="shared" si="62"/>
        <v>54</v>
      </c>
      <c r="K192" s="5"/>
      <c r="L192" s="5"/>
      <c r="M192" s="1"/>
      <c r="N192" s="5"/>
      <c r="O192" s="5"/>
      <c r="P192" s="5"/>
      <c r="Q192" s="5"/>
      <c r="R192" s="47">
        <f>VLOOKUP(B192,[2]Sheet1!$B$3:$C$15,2,FALSE)</f>
        <v>0.23439670405125629</v>
      </c>
      <c r="S192" s="1"/>
      <c r="T192" s="1"/>
    </row>
    <row r="193" spans="1:20" ht="14.25" thickTop="1" thickBot="1" x14ac:dyDescent="0.25">
      <c r="A193" s="48" t="s">
        <v>246</v>
      </c>
      <c r="B193" s="48" t="s">
        <v>226</v>
      </c>
      <c r="C193" s="41">
        <f>VLOOKUP($A193,'[1]LHA Rates 2020 C19 uprate'!$A$3:$D$195,3,FALSE)</f>
        <v>64.44</v>
      </c>
      <c r="D193" s="41">
        <f>VLOOKUP($A193,'[1]LHA Rates 2020 C19 uprate'!$A$3:$D$195,4,FALSE)</f>
        <v>280.00728404538035</v>
      </c>
      <c r="E193" s="41">
        <v>381.72</v>
      </c>
      <c r="F193" s="41">
        <f t="shared" si="58"/>
        <v>661.72728404538043</v>
      </c>
      <c r="G193" s="41">
        <f t="shared" si="59"/>
        <v>396.53249999999997</v>
      </c>
      <c r="H193" s="41" t="str">
        <f t="shared" si="60"/>
        <v>Eligible</v>
      </c>
      <c r="I193" s="41">
        <f t="shared" si="61"/>
        <v>265.19478404538046</v>
      </c>
      <c r="J193" s="52">
        <f t="shared" si="62"/>
        <v>64.44</v>
      </c>
      <c r="K193" s="5"/>
      <c r="L193" s="5"/>
      <c r="M193" s="1"/>
      <c r="N193" s="5"/>
      <c r="O193" s="5"/>
      <c r="P193" s="5"/>
      <c r="Q193" s="5"/>
      <c r="R193" s="47">
        <f>VLOOKUP(B193,[2]Sheet1!$B$3:$C$15,2,FALSE)</f>
        <v>0.23439670405125629</v>
      </c>
      <c r="S193" s="1"/>
      <c r="T193" s="1"/>
    </row>
    <row r="194" spans="1:20" ht="14.25" thickTop="1" thickBot="1" x14ac:dyDescent="0.25">
      <c r="A194" s="48" t="s">
        <v>192</v>
      </c>
      <c r="B194" s="48" t="s">
        <v>226</v>
      </c>
      <c r="C194" s="41">
        <f>VLOOKUP($A194,'[1]LHA Rates 2020 C19 uprate'!$A$3:$D$195,3,FALSE)</f>
        <v>73.25</v>
      </c>
      <c r="D194" s="41">
        <f>VLOOKUP($A194,'[1]LHA Rates 2020 C19 uprate'!$A$3:$D$195,4,FALSE)</f>
        <v>318.28885096716499</v>
      </c>
      <c r="E194" s="41">
        <v>382.72</v>
      </c>
      <c r="F194" s="41">
        <f t="shared" si="58"/>
        <v>701.00885096716502</v>
      </c>
      <c r="G194" s="41">
        <f t="shared" si="59"/>
        <v>396.53249999999997</v>
      </c>
      <c r="H194" s="41" t="str">
        <f t="shared" si="60"/>
        <v>Eligible</v>
      </c>
      <c r="I194" s="41">
        <f t="shared" si="61"/>
        <v>304.47635096716505</v>
      </c>
      <c r="J194" s="52">
        <f t="shared" si="62"/>
        <v>73.25</v>
      </c>
      <c r="K194" s="5"/>
      <c r="L194" s="5"/>
      <c r="M194" s="1"/>
      <c r="N194" s="5"/>
      <c r="O194" s="5"/>
      <c r="P194" s="5"/>
      <c r="Q194" s="5"/>
      <c r="R194" s="47">
        <f>VLOOKUP(B194,[2]Sheet1!$B$3:$C$15,2,FALSE)</f>
        <v>0.23439670405125629</v>
      </c>
      <c r="S194" s="1"/>
      <c r="T194" s="1"/>
    </row>
    <row r="195" spans="1:20" ht="14.25" thickTop="1" thickBot="1" x14ac:dyDescent="0.25">
      <c r="A195" s="48" t="s">
        <v>247</v>
      </c>
      <c r="B195" s="48" t="s">
        <v>226</v>
      </c>
      <c r="C195" s="41">
        <f>VLOOKUP($A195,'[1]LHA Rates 2020 C19 uprate'!$A$3:$D$195,3,FALSE)</f>
        <v>72.84</v>
      </c>
      <c r="D195" s="41">
        <f>VLOOKUP($A195,'[1]LHA Rates 2020 C19 uprate'!$A$3:$D$195,4,FALSE)</f>
        <v>316.5073024498061</v>
      </c>
      <c r="E195" s="41">
        <v>383.72</v>
      </c>
      <c r="F195" s="41">
        <f t="shared" si="58"/>
        <v>700.22730244980607</v>
      </c>
      <c r="G195" s="41">
        <f t="shared" si="59"/>
        <v>396.53249999999997</v>
      </c>
      <c r="H195" s="41" t="str">
        <f t="shared" si="60"/>
        <v>Eligible</v>
      </c>
      <c r="I195" s="41">
        <f t="shared" si="61"/>
        <v>303.6948024498061</v>
      </c>
      <c r="J195" s="52">
        <f t="shared" si="62"/>
        <v>72.84</v>
      </c>
      <c r="K195" s="5"/>
      <c r="L195" s="5"/>
      <c r="M195" s="1"/>
      <c r="N195" s="5"/>
      <c r="O195" s="5"/>
      <c r="P195" s="5"/>
      <c r="Q195" s="5"/>
      <c r="R195" s="47">
        <f>VLOOKUP(B195,[2]Sheet1!$B$3:$C$15,2,FALSE)</f>
        <v>0.23439670405125629</v>
      </c>
      <c r="S195" s="1"/>
      <c r="T195" s="1"/>
    </row>
    <row r="196" spans="1:20" ht="13.5" thickTop="1" x14ac:dyDescent="0.2">
      <c r="R196" s="21">
        <f>R195</f>
        <v>0.23439670405125629</v>
      </c>
    </row>
  </sheetData>
  <sortState ref="A3:T154">
    <sortCondition ref="T3:T154"/>
  </sortState>
  <mergeCells count="2">
    <mergeCell ref="L1:M1"/>
    <mergeCell ref="O1:P1"/>
  </mergeCells>
  <pageMargins left="0.75" right="0.75" top="1" bottom="1" header="0.5" footer="0.5"/>
  <pageSetup paperSize="9" scale="1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MW Apprentice Affordability</vt:lpstr>
      <vt:lpstr>MW U18 Affordability</vt:lpstr>
      <vt:lpstr>MW 18-20 Affordability</vt:lpstr>
      <vt:lpstr>MW 20-24 Affordability</vt:lpstr>
      <vt:lpstr>MW25+ Affordability</vt:lpstr>
      <vt:lpstr>Sheet4</vt:lpstr>
    </vt:vector>
  </TitlesOfParts>
  <Company>Yorkshire Building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Nitesh Patel</dc:creator>
  <cp:lastModifiedBy>Mimi Jones</cp:lastModifiedBy>
  <dcterms:created xsi:type="dcterms:W3CDTF">2020-09-18T12:56:04Z</dcterms:created>
  <dcterms:modified xsi:type="dcterms:W3CDTF">2020-12-04T18:08:10Z</dcterms:modified>
</cp:coreProperties>
</file>